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480" windowHeight="7755" tabRatio="755" activeTab="8"/>
  </bookViews>
  <sheets>
    <sheet name="Portada" sheetId="1" r:id="rId1"/>
    <sheet name="CódigosPacientes" sheetId="8" r:id="rId2"/>
    <sheet name="Pacientes" sheetId="2" r:id="rId3"/>
    <sheet name="Tablas pacientes" sheetId="4" r:id="rId4"/>
    <sheet name="CódigosFamilias" sheetId="9" r:id="rId5"/>
    <sheet name="Familias" sheetId="3" r:id="rId6"/>
    <sheet name="Tablas familias" sheetId="5" r:id="rId7"/>
    <sheet name="Pirámide" sheetId="6" r:id="rId8"/>
    <sheet name="Gráficos" sheetId="7" r:id="rId9"/>
  </sheets>
  <definedNames>
    <definedName name="_xlnm._FilterDatabase" localSheetId="2" hidden="1">Pacientes!$J$1:$K$125</definedName>
    <definedName name="Abastodeagua">Familias!$J$2:$J$101</definedName>
    <definedName name="Animalesdecorral">Familias!$V$2:$V$101</definedName>
    <definedName name="Animalesdoméstios">Familias!$U$2:$U$101</definedName>
    <definedName name="Calidadaguadebeber">Familias!$K$2:$K$101</definedName>
    <definedName name="Combustible">Familias!$W$2:$W$101</definedName>
    <definedName name="ComportaRiesgo">Pacientes!$N$2:$R$290</definedName>
    <definedName name="ComportaRiesgo1">Pacientes!$N$2:$N$290</definedName>
    <definedName name="ComportaRiesgo2">Pacientes!$O$2:$O$290</definedName>
    <definedName name="ComportaRiesgo3">Pacientes!$P$2:$P$290</definedName>
    <definedName name="ComportaRiesgo4">Pacientes!$Q$2:$Q$290</definedName>
    <definedName name="ComportaRiesgo5">Pacientes!$R$2:$R$290</definedName>
    <definedName name="Condicvivienda">Familias!$X$2:$X$101</definedName>
    <definedName name="Contaminaire">Familias!$S$2:$S$101</definedName>
    <definedName name="Crisisparanormativas">Familias!$G$2:$H$101</definedName>
    <definedName name="Crisisparanormativas1">Familias!$G$2:$G$101</definedName>
    <definedName name="Crisisparanormativas2">Familias!$H$2:$H$101</definedName>
    <definedName name="Destinofinalresidsólidos">Familias!$O$2:$O$101</definedName>
    <definedName name="Discapacidad" comment="Discapacidad">Pacientes!$AB$2:$AB$290</definedName>
    <definedName name="Disposresiduliquidos">Familias!$M$2:$M$101</definedName>
    <definedName name="Disposresidusolidos">Familias!$N$2:$N$101</definedName>
    <definedName name="Dormitorios">Familias!$D$2:$D$101</definedName>
    <definedName name="Edad">Pacientes!$C$2:$C$290</definedName>
    <definedName name="Enf">Pacientes!$S$2:$W$290</definedName>
    <definedName name="EnfermCNT">Pacientes!$W$2:$AA$290</definedName>
    <definedName name="EnfermTras">Pacientes!$S$2:$V$290</definedName>
    <definedName name="Etapasciclovital">Familias!$F$2:$F$101</definedName>
    <definedName name="Familiasproblemas">Familias!$Z$2:$Z$101</definedName>
    <definedName name="Focosmosquitos">Familias!$R$2:$R$101</definedName>
    <definedName name="Frecogdesesólidos">Familias!$P$2:$P$101</definedName>
    <definedName name="Funcionamfamiliar">Familias!$Y$2:$Y$101</definedName>
    <definedName name="Gdispen">Pacientes!$G$2:$G$290</definedName>
    <definedName name="Generaciones">Familias!$E$2:$E$101</definedName>
    <definedName name="Hacinamiento">Familias!$AD$2:$AD$101</definedName>
    <definedName name="IndiceHacinamiento">Familias!$AC$2:$AC$101</definedName>
    <definedName name="Intervencfamiliares">Familias!$I$2:$I$101</definedName>
    <definedName name="labor">Pacientes!$F$2:$F$290</definedName>
    <definedName name="NivelEduc">Pacientes!$E$2:$E$290</definedName>
    <definedName name="NoFam" comment="Número de la familia">Pacientes!$B$2:$B$290</definedName>
    <definedName name="NoPac" comment="Número del paciente" localSheetId="2">Pacientes!$A$2:$A$290</definedName>
    <definedName name="Ontogénesis">Familias!$B$2:$B$101</definedName>
    <definedName name="Periodabastoagua">Familias!$L$2:$L$101</definedName>
    <definedName name="Presenmicrovertederos">Familias!$Q$2:$Q$101</definedName>
    <definedName name="Riesgolab1">Pacientes!$J$2:$J$290</definedName>
    <definedName name="Riesgolab2">Pacientes!$K$2:$K$290</definedName>
    <definedName name="Riesgolaboral">Pacientes!$J$2:$K$290</definedName>
    <definedName name="RiesgosGenetico">Pacientes!$L$2:$M$290</definedName>
    <definedName name="RiesgosGenetico1">Pacientes!$L$2:$L$290</definedName>
    <definedName name="RiesgosGenetico2">Pacientes!$M$2:$M$290</definedName>
    <definedName name="RiesgoSoc">Pacientes!$H$2:$I$290</definedName>
    <definedName name="RiesgoSoc1">Pacientes!$H$2:$H$290</definedName>
    <definedName name="RiesgoSoc2">Pacientes!$I$2:$I$290</definedName>
    <definedName name="Ruidosambientales">Familias!$T$2:$T$101</definedName>
    <definedName name="Sexo">Pacientes!$D$2:$D$290</definedName>
    <definedName name="Tamañofamilia">Familias!$C$2:$C$101</definedName>
    <definedName name="Violenciafamiliar">Familias!$AA$2:$AA$101</definedName>
  </definedNames>
  <calcPr calcId="124519"/>
</workbook>
</file>

<file path=xl/calcChain.xml><?xml version="1.0" encoding="utf-8"?>
<calcChain xmlns="http://schemas.openxmlformats.org/spreadsheetml/2006/main">
  <c r="C115" i="4" a="1"/>
  <c r="C115" s="1"/>
  <c r="C100" a="1"/>
  <c r="C100" s="1"/>
  <c r="M16" l="1"/>
  <c r="L16"/>
  <c r="C8" i="6" a="1"/>
  <c r="C8" s="1"/>
  <c r="C9" a="1"/>
  <c r="C9" s="1"/>
  <c r="J9"/>
  <c r="C10" a="1"/>
  <c r="C10" s="1"/>
  <c r="C11" a="1"/>
  <c r="C11" s="1"/>
  <c r="C12" a="1"/>
  <c r="C12" s="1"/>
  <c r="C13" a="1"/>
  <c r="C13" s="1"/>
  <c r="C14" a="1"/>
  <c r="C14" s="1"/>
  <c r="C15" a="1"/>
  <c r="C15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C23" a="1"/>
  <c r="C23" s="1"/>
  <c r="B6" i="5"/>
  <c r="C6"/>
  <c r="G6"/>
  <c r="H6"/>
  <c r="B7"/>
  <c r="C7"/>
  <c r="G7"/>
  <c r="H7"/>
  <c r="B8"/>
  <c r="C8"/>
  <c r="G8"/>
  <c r="H8"/>
  <c r="B9"/>
  <c r="C9"/>
  <c r="G9"/>
  <c r="H9"/>
  <c r="G10"/>
  <c r="H10"/>
  <c r="B14"/>
  <c r="C14"/>
  <c r="G14"/>
  <c r="H14"/>
  <c r="B15"/>
  <c r="C15"/>
  <c r="G15"/>
  <c r="H15"/>
  <c r="B16"/>
  <c r="C16"/>
  <c r="G20"/>
  <c r="H20"/>
  <c r="B21"/>
  <c r="C21"/>
  <c r="G21"/>
  <c r="H21"/>
  <c r="B22"/>
  <c r="C22"/>
  <c r="B23"/>
  <c r="C23"/>
  <c r="B24"/>
  <c r="C24"/>
  <c r="B25"/>
  <c r="C25"/>
  <c r="B26"/>
  <c r="C26"/>
  <c r="G26"/>
  <c r="H26"/>
  <c r="G27"/>
  <c r="H27"/>
  <c r="G28"/>
  <c r="H28"/>
  <c r="G29"/>
  <c r="H29"/>
  <c r="B31"/>
  <c r="C31"/>
  <c r="B32"/>
  <c r="C32"/>
  <c r="B33"/>
  <c r="C33"/>
  <c r="G33"/>
  <c r="H33"/>
  <c r="G34"/>
  <c r="H34"/>
  <c r="G35"/>
  <c r="H35"/>
  <c r="G36"/>
  <c r="H36"/>
  <c r="B37"/>
  <c r="C37"/>
  <c r="B38"/>
  <c r="C38"/>
  <c r="B39"/>
  <c r="C39"/>
  <c r="B40"/>
  <c r="C40"/>
  <c r="G41"/>
  <c r="H41"/>
  <c r="G42"/>
  <c r="H42"/>
  <c r="B45"/>
  <c r="C45"/>
  <c r="B46"/>
  <c r="C46"/>
  <c r="G46"/>
  <c r="H46"/>
  <c r="B47"/>
  <c r="C47"/>
  <c r="G47"/>
  <c r="H47"/>
  <c r="B48"/>
  <c r="C48"/>
  <c r="G48"/>
  <c r="H48"/>
  <c r="B49"/>
  <c r="C49"/>
  <c r="B50"/>
  <c r="C50"/>
  <c r="B51"/>
  <c r="C51" a="1"/>
  <c r="C51" s="1"/>
  <c r="G53"/>
  <c r="H53"/>
  <c r="B54"/>
  <c r="C54"/>
  <c r="G54"/>
  <c r="H54"/>
  <c r="B55"/>
  <c r="C55"/>
  <c r="B56"/>
  <c r="C56"/>
  <c r="B57"/>
  <c r="C57"/>
  <c r="G61"/>
  <c r="H61"/>
  <c r="B62"/>
  <c r="C62"/>
  <c r="G62"/>
  <c r="H62"/>
  <c r="B63"/>
  <c r="C63"/>
  <c r="G67"/>
  <c r="H67"/>
  <c r="B68"/>
  <c r="C68"/>
  <c r="G68"/>
  <c r="H68"/>
  <c r="B69"/>
  <c r="C69"/>
  <c r="G73"/>
  <c r="H73"/>
  <c r="B74"/>
  <c r="C74"/>
  <c r="G74"/>
  <c r="H74"/>
  <c r="B75"/>
  <c r="C75"/>
  <c r="G75"/>
  <c r="H75"/>
  <c r="G79"/>
  <c r="H79"/>
  <c r="B80"/>
  <c r="C80"/>
  <c r="G80"/>
  <c r="H80"/>
  <c r="B81"/>
  <c r="C81"/>
  <c r="G81"/>
  <c r="H81"/>
  <c r="B82"/>
  <c r="C82"/>
  <c r="G82"/>
  <c r="H82"/>
  <c r="B83"/>
  <c r="C83"/>
  <c r="B84"/>
  <c r="C84"/>
  <c r="B85"/>
  <c r="C85"/>
  <c r="G88"/>
  <c r="H88"/>
  <c r="B89"/>
  <c r="C89"/>
  <c r="G89"/>
  <c r="H89"/>
  <c r="B90"/>
  <c r="C90"/>
  <c r="B91"/>
  <c r="C91"/>
  <c r="B92"/>
  <c r="C92"/>
  <c r="B93"/>
  <c r="C93"/>
  <c r="G93"/>
  <c r="B94"/>
  <c r="C94"/>
  <c r="G94"/>
  <c r="C6" i="4"/>
  <c r="C7"/>
  <c r="C9"/>
  <c r="C10"/>
  <c r="C11"/>
  <c r="C12"/>
  <c r="C13" s="1"/>
  <c r="B17"/>
  <c r="C17"/>
  <c r="D115" s="1"/>
  <c r="B18"/>
  <c r="C18"/>
  <c r="M21" s="1"/>
  <c r="G21"/>
  <c r="B25"/>
  <c r="C25"/>
  <c r="B26"/>
  <c r="C26"/>
  <c r="B27"/>
  <c r="C27"/>
  <c r="B28"/>
  <c r="C28"/>
  <c r="B29"/>
  <c r="C29"/>
  <c r="B30"/>
  <c r="C30"/>
  <c r="B35"/>
  <c r="C35"/>
  <c r="B36"/>
  <c r="C36"/>
  <c r="B37"/>
  <c r="C37"/>
  <c r="B38"/>
  <c r="C38"/>
  <c r="B39"/>
  <c r="C39"/>
  <c r="B40"/>
  <c r="C40"/>
  <c r="B41"/>
  <c r="C41"/>
  <c r="C46"/>
  <c r="E46"/>
  <c r="B48"/>
  <c r="C48" a="1"/>
  <c r="C48" s="1"/>
  <c r="G48"/>
  <c r="B49"/>
  <c r="C49" a="1"/>
  <c r="C49" s="1"/>
  <c r="C52" s="1"/>
  <c r="G49"/>
  <c r="B50"/>
  <c r="C50" a="1"/>
  <c r="C50" s="1"/>
  <c r="G50"/>
  <c r="B51"/>
  <c r="C51" a="1"/>
  <c r="C51" s="1"/>
  <c r="G51"/>
  <c r="B56"/>
  <c r="C56"/>
  <c r="F56"/>
  <c r="H56"/>
  <c r="K56"/>
  <c r="M56"/>
  <c r="P56"/>
  <c r="Q56"/>
  <c r="B57"/>
  <c r="C57"/>
  <c r="F57"/>
  <c r="H57"/>
  <c r="K57"/>
  <c r="M57"/>
  <c r="P57"/>
  <c r="Q57"/>
  <c r="B58"/>
  <c r="C58"/>
  <c r="F58"/>
  <c r="H58"/>
  <c r="K58"/>
  <c r="M58"/>
  <c r="B59"/>
  <c r="C59"/>
  <c r="F59"/>
  <c r="H59"/>
  <c r="K59"/>
  <c r="M59" a="1"/>
  <c r="M59" s="1"/>
  <c r="B60"/>
  <c r="C60"/>
  <c r="F60"/>
  <c r="B61"/>
  <c r="B65"/>
  <c r="C65"/>
  <c r="B66"/>
  <c r="C66"/>
  <c r="B67"/>
  <c r="C67"/>
  <c r="B68"/>
  <c r="B69"/>
  <c r="B71"/>
  <c r="C71"/>
  <c r="B72"/>
  <c r="C72"/>
  <c r="B73"/>
  <c r="C73"/>
  <c r="B74"/>
  <c r="C74"/>
  <c r="B75"/>
  <c r="C75" a="1"/>
  <c r="C75" s="1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C98"/>
  <c r="E98"/>
  <c r="B100"/>
  <c r="G100"/>
  <c r="B101"/>
  <c r="C101" a="1"/>
  <c r="C101" s="1"/>
  <c r="D101" s="1"/>
  <c r="G101"/>
  <c r="B102"/>
  <c r="C102" a="1"/>
  <c r="C102" s="1"/>
  <c r="D102" s="1"/>
  <c r="G102"/>
  <c r="B103"/>
  <c r="C103" a="1"/>
  <c r="C103" s="1"/>
  <c r="D103" s="1"/>
  <c r="G103"/>
  <c r="B104"/>
  <c r="C104" a="1"/>
  <c r="C104" s="1"/>
  <c r="D104" s="1"/>
  <c r="G104"/>
  <c r="B105"/>
  <c r="C105" a="1"/>
  <c r="C105" s="1"/>
  <c r="D105" s="1"/>
  <c r="G105"/>
  <c r="B106"/>
  <c r="C106" a="1"/>
  <c r="C106" s="1"/>
  <c r="D106" s="1"/>
  <c r="G106"/>
  <c r="B107"/>
  <c r="C107" a="1"/>
  <c r="C107" s="1"/>
  <c r="D107" s="1"/>
  <c r="G107"/>
  <c r="B108"/>
  <c r="C108" a="1"/>
  <c r="C108" s="1"/>
  <c r="D108" s="1"/>
  <c r="G108"/>
  <c r="B109"/>
  <c r="C109" a="1"/>
  <c r="C109" s="1"/>
  <c r="G109"/>
  <c r="B110"/>
  <c r="C110" a="1"/>
  <c r="C110" s="1"/>
  <c r="D110" s="1"/>
  <c r="G110"/>
  <c r="B111"/>
  <c r="C111" a="1"/>
  <c r="C111" s="1"/>
  <c r="D111" s="1"/>
  <c r="G111"/>
  <c r="B112"/>
  <c r="C112" a="1"/>
  <c r="C112" s="1"/>
  <c r="D112" s="1"/>
  <c r="G112"/>
  <c r="B113"/>
  <c r="C113" a="1"/>
  <c r="C113" s="1"/>
  <c r="D113" s="1"/>
  <c r="G113"/>
  <c r="B114"/>
  <c r="C114" a="1"/>
  <c r="C114" s="1"/>
  <c r="D114" s="1"/>
  <c r="G114"/>
  <c r="Q58"/>
  <c r="R57" s="1"/>
  <c r="C19"/>
  <c r="H63" i="5"/>
  <c r="I62" s="1"/>
  <c r="H55"/>
  <c r="I53" s="1"/>
  <c r="C17"/>
  <c r="D14" s="1"/>
  <c r="H11"/>
  <c r="I8" s="1"/>
  <c r="E114" i="4" l="1"/>
  <c r="E51"/>
  <c r="E50"/>
  <c r="E49"/>
  <c r="H61"/>
  <c r="E110"/>
  <c r="F110" s="1"/>
  <c r="D65"/>
  <c r="D85"/>
  <c r="I59"/>
  <c r="C8"/>
  <c r="H49" i="5"/>
  <c r="I48" s="1"/>
  <c r="I49" s="1"/>
  <c r="I47"/>
  <c r="H90"/>
  <c r="I88" s="1"/>
  <c r="C10"/>
  <c r="D47" s="1"/>
  <c r="H69"/>
  <c r="I68" s="1"/>
  <c r="I61"/>
  <c r="C58"/>
  <c r="D54" s="1"/>
  <c r="C41"/>
  <c r="D40" s="1"/>
  <c r="H37"/>
  <c r="I33" s="1"/>
  <c r="C34"/>
  <c r="D32" s="1"/>
  <c r="C27"/>
  <c r="D25" s="1"/>
  <c r="H22"/>
  <c r="I7"/>
  <c r="H110" i="4"/>
  <c r="G52"/>
  <c r="D48" s="1"/>
  <c r="I35" i="5"/>
  <c r="I34"/>
  <c r="I46"/>
  <c r="H43"/>
  <c r="I41" s="1"/>
  <c r="C95"/>
  <c r="D92" s="1"/>
  <c r="I57" i="4"/>
  <c r="D57"/>
  <c r="C24" i="6"/>
  <c r="H108" i="4"/>
  <c r="D90"/>
  <c r="I60"/>
  <c r="E48"/>
  <c r="H113"/>
  <c r="H103"/>
  <c r="D82"/>
  <c r="E105"/>
  <c r="F105" s="1"/>
  <c r="C62"/>
  <c r="I21" i="5"/>
  <c r="I20"/>
  <c r="H93"/>
  <c r="H94"/>
  <c r="I94" s="1"/>
  <c r="I42"/>
  <c r="I43" s="1"/>
  <c r="D71" i="4"/>
  <c r="D49" i="5"/>
  <c r="D48"/>
  <c r="H30"/>
  <c r="I63"/>
  <c r="I54"/>
  <c r="I55" s="1"/>
  <c r="D16"/>
  <c r="E111" i="4"/>
  <c r="F111" s="1"/>
  <c r="E104"/>
  <c r="F104" s="1"/>
  <c r="D49"/>
  <c r="C31"/>
  <c r="D30" s="1"/>
  <c r="H76" i="5"/>
  <c r="I74" s="1"/>
  <c r="C70"/>
  <c r="D68" s="1"/>
  <c r="H16"/>
  <c r="I15" s="1"/>
  <c r="R56" i="4"/>
  <c r="R58" s="1"/>
  <c r="F114"/>
  <c r="E113"/>
  <c r="F113" s="1"/>
  <c r="E112"/>
  <c r="F112" s="1"/>
  <c r="E106"/>
  <c r="F106" s="1"/>
  <c r="E101"/>
  <c r="F101" s="1"/>
  <c r="D109"/>
  <c r="E109"/>
  <c r="F109" s="1"/>
  <c r="D46" i="5"/>
  <c r="D50"/>
  <c r="D51"/>
  <c r="D6"/>
  <c r="H109" i="4"/>
  <c r="D81"/>
  <c r="H104"/>
  <c r="D60"/>
  <c r="D87"/>
  <c r="H106"/>
  <c r="H102"/>
  <c r="D88"/>
  <c r="D80"/>
  <c r="N58"/>
  <c r="N56"/>
  <c r="D61"/>
  <c r="D55" i="5"/>
  <c r="I6"/>
  <c r="E108" i="4"/>
  <c r="F108" s="1"/>
  <c r="D100"/>
  <c r="E100"/>
  <c r="F100" s="1"/>
  <c r="E52"/>
  <c r="F52" s="1"/>
  <c r="H83" i="5"/>
  <c r="C64"/>
  <c r="D62" s="1"/>
  <c r="D38"/>
  <c r="D24"/>
  <c r="D67" i="4"/>
  <c r="D70"/>
  <c r="D73"/>
  <c r="C42"/>
  <c r="D39" s="1"/>
  <c r="H105"/>
  <c r="I58"/>
  <c r="I36" i="5"/>
  <c r="H111" i="4"/>
  <c r="D83"/>
  <c r="H101"/>
  <c r="D86"/>
  <c r="D58"/>
  <c r="D56"/>
  <c r="D15" i="5"/>
  <c r="D56"/>
  <c r="E107" i="4"/>
  <c r="F107" s="1"/>
  <c r="E102"/>
  <c r="F102" s="1"/>
  <c r="D74"/>
  <c r="D72"/>
  <c r="H48"/>
  <c r="C86" i="5"/>
  <c r="D85" s="1"/>
  <c r="D69" i="4"/>
  <c r="D89"/>
  <c r="D17"/>
  <c r="H112"/>
  <c r="D33" i="5"/>
  <c r="H107" i="4"/>
  <c r="D59"/>
  <c r="H114"/>
  <c r="H100"/>
  <c r="D84"/>
  <c r="N59"/>
  <c r="N57"/>
  <c r="D18"/>
  <c r="D26" i="5"/>
  <c r="I9"/>
  <c r="I10"/>
  <c r="I67"/>
  <c r="I69" s="1"/>
  <c r="I56" i="4"/>
  <c r="I61" s="1"/>
  <c r="E103"/>
  <c r="F103" s="1"/>
  <c r="D75"/>
  <c r="D68"/>
  <c r="D66"/>
  <c r="C76" i="5"/>
  <c r="D75" s="1"/>
  <c r="D45"/>
  <c r="D37"/>
  <c r="D9"/>
  <c r="D8"/>
  <c r="D7"/>
  <c r="J10" i="6"/>
  <c r="J11" s="1"/>
  <c r="J12" s="1"/>
  <c r="J13" s="1"/>
  <c r="J14" s="1"/>
  <c r="J15" s="1"/>
  <c r="J16" s="1"/>
  <c r="J17" s="1"/>
  <c r="J18" s="1"/>
  <c r="J19" s="1"/>
  <c r="J20" s="1"/>
  <c r="J21" s="1"/>
  <c r="J22" s="1"/>
  <c r="D26" i="4" l="1"/>
  <c r="I14" i="5"/>
  <c r="I16" s="1"/>
  <c r="G8" i="6" a="1"/>
  <c r="G18" s="1"/>
  <c r="D91" i="5"/>
  <c r="F48" i="4"/>
  <c r="H49"/>
  <c r="I37" i="5"/>
  <c r="D21"/>
  <c r="D89"/>
  <c r="D50" i="4"/>
  <c r="H50"/>
  <c r="D23" i="5"/>
  <c r="H51" i="4"/>
  <c r="D90" i="5"/>
  <c r="D51" i="4"/>
  <c r="I89" i="5"/>
  <c r="D57"/>
  <c r="D31"/>
  <c r="D34" s="1"/>
  <c r="I22"/>
  <c r="D22"/>
  <c r="D39"/>
  <c r="D41" s="1"/>
  <c r="D93"/>
  <c r="F49" i="4"/>
  <c r="D52"/>
  <c r="F51"/>
  <c r="F50"/>
  <c r="D81" i="5"/>
  <c r="D94"/>
  <c r="I75"/>
  <c r="D38" i="4"/>
  <c r="D25"/>
  <c r="D27"/>
  <c r="I73" i="5"/>
  <c r="I76" s="1"/>
  <c r="I93"/>
  <c r="I95" s="1"/>
  <c r="H95"/>
  <c r="I30"/>
  <c r="I28"/>
  <c r="I26"/>
  <c r="I27"/>
  <c r="I29"/>
  <c r="D28" i="4"/>
  <c r="D29"/>
  <c r="D69" i="5"/>
  <c r="D70" s="1"/>
  <c r="D17"/>
  <c r="D58"/>
  <c r="I90"/>
  <c r="D82"/>
  <c r="D35" i="4"/>
  <c r="I79" i="5"/>
  <c r="I81"/>
  <c r="I80"/>
  <c r="I11"/>
  <c r="D62" i="4"/>
  <c r="D27" i="5"/>
  <c r="D74"/>
  <c r="D76" s="1"/>
  <c r="D83"/>
  <c r="D80"/>
  <c r="D84"/>
  <c r="D10"/>
  <c r="D63"/>
  <c r="D64" s="1"/>
  <c r="D19" i="4"/>
  <c r="D37"/>
  <c r="D36"/>
  <c r="D41"/>
  <c r="D40"/>
  <c r="I82" i="5"/>
  <c r="D95" l="1"/>
  <c r="H52" i="4"/>
  <c r="G14" i="6"/>
  <c r="G19"/>
  <c r="G16"/>
  <c r="G9"/>
  <c r="G10"/>
  <c r="G12"/>
  <c r="G15"/>
  <c r="G24" s="1"/>
  <c r="G23"/>
  <c r="E23" s="1"/>
  <c r="G13"/>
  <c r="E13" s="1"/>
  <c r="G11"/>
  <c r="E11" s="1"/>
  <c r="G22"/>
  <c r="G21"/>
  <c r="G17"/>
  <c r="E17" s="1"/>
  <c r="G8"/>
  <c r="E8" s="1"/>
  <c r="G20"/>
  <c r="E20" s="1"/>
  <c r="D86" i="5"/>
  <c r="D31" i="4"/>
  <c r="E22" i="6"/>
  <c r="I83" i="5"/>
  <c r="E18" i="6"/>
  <c r="D42" i="4"/>
  <c r="E12" i="6"/>
  <c r="E21"/>
  <c r="E15"/>
  <c r="E14"/>
  <c r="E19"/>
  <c r="E16"/>
  <c r="E9"/>
  <c r="E10"/>
  <c r="H13" l="1"/>
  <c r="H19"/>
  <c r="H9"/>
  <c r="H15"/>
  <c r="H14"/>
  <c r="H16"/>
  <c r="H18"/>
  <c r="H10"/>
  <c r="H21"/>
  <c r="H8"/>
  <c r="H12"/>
  <c r="F9"/>
  <c r="N9" s="1"/>
  <c r="C33"/>
  <c r="C39"/>
  <c r="F15"/>
  <c r="N15" s="1"/>
  <c r="F12"/>
  <c r="N12" s="1"/>
  <c r="C36"/>
  <c r="H20"/>
  <c r="C32"/>
  <c r="F8"/>
  <c r="E24"/>
  <c r="H22"/>
  <c r="F14"/>
  <c r="N14" s="1"/>
  <c r="C38"/>
  <c r="F21"/>
  <c r="N21" s="1"/>
  <c r="C45"/>
  <c r="F20"/>
  <c r="N20" s="1"/>
  <c r="C44"/>
  <c r="F17"/>
  <c r="N17" s="1"/>
  <c r="C41"/>
  <c r="F22"/>
  <c r="N22" s="1"/>
  <c r="C46"/>
  <c r="C37"/>
  <c r="F13"/>
  <c r="N13" s="1"/>
  <c r="F10"/>
  <c r="N10" s="1"/>
  <c r="C34"/>
  <c r="C40"/>
  <c r="F16"/>
  <c r="N16" s="1"/>
  <c r="D11"/>
  <c r="M11" s="1"/>
  <c r="D15"/>
  <c r="M15" s="1"/>
  <c r="D19"/>
  <c r="M19" s="1"/>
  <c r="D23"/>
  <c r="M23" s="1"/>
  <c r="D12"/>
  <c r="M12" s="1"/>
  <c r="D16"/>
  <c r="M16" s="1"/>
  <c r="D20"/>
  <c r="M20" s="1"/>
  <c r="D8"/>
  <c r="D14"/>
  <c r="M14" s="1"/>
  <c r="D18"/>
  <c r="M18" s="1"/>
  <c r="J25"/>
  <c r="D13"/>
  <c r="M13" s="1"/>
  <c r="D21"/>
  <c r="M21" s="1"/>
  <c r="D10"/>
  <c r="M10" s="1"/>
  <c r="D22"/>
  <c r="M22" s="1"/>
  <c r="D9"/>
  <c r="M9" s="1"/>
  <c r="D17"/>
  <c r="M17" s="1"/>
  <c r="H17"/>
  <c r="H11"/>
  <c r="C47"/>
  <c r="F23"/>
  <c r="N23" s="1"/>
  <c r="C43"/>
  <c r="F19"/>
  <c r="N19" s="1"/>
  <c r="F18"/>
  <c r="N18" s="1"/>
  <c r="C42"/>
  <c r="F11"/>
  <c r="N11" s="1"/>
  <c r="C35"/>
  <c r="H23"/>
  <c r="G28" s="1"/>
  <c r="H24" l="1"/>
  <c r="M8"/>
  <c r="D24"/>
  <c r="N8"/>
  <c r="F24"/>
</calcChain>
</file>

<file path=xl/comments1.xml><?xml version="1.0" encoding="utf-8"?>
<comments xmlns="http://schemas.openxmlformats.org/spreadsheetml/2006/main">
  <authors>
    <author>Barreto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Se recomienda esta codificación para la confección de la pirámide poblacional</t>
        </r>
      </text>
    </comment>
    <comment ref="Y2" authorId="0">
      <text>
        <r>
          <rPr>
            <b/>
            <sz val="9"/>
            <color indexed="81"/>
            <rFont val="Tahoma"/>
            <family val="2"/>
          </rPr>
          <t>Rellenar con 0</t>
        </r>
      </text>
    </comment>
    <comment ref="AB2" authorId="0">
      <text>
        <r>
          <rPr>
            <b/>
            <sz val="9"/>
            <color indexed="81"/>
            <rFont val="Tahoma"/>
            <family val="2"/>
          </rPr>
          <t>Rellenar con 0</t>
        </r>
      </text>
    </comment>
    <comment ref="A3" authorId="0">
      <text>
        <r>
          <rPr>
            <b/>
            <sz val="9"/>
            <color indexed="81"/>
            <rFont val="Tahoma"/>
            <family val="2"/>
          </rPr>
          <t>Se recomienda este código para el sexo femenino para  la confección de la pirámide poblacional</t>
        </r>
      </text>
    </comment>
    <comment ref="A4" authorId="0">
      <text>
        <r>
          <rPr>
            <b/>
            <sz val="9"/>
            <color indexed="81"/>
            <rFont val="Tahoma"/>
            <family val="2"/>
          </rPr>
          <t>Se recomienda este código para el sexo masculino para la confección de la pirámide poblacional</t>
        </r>
      </text>
    </comment>
    <comment ref="V6" authorId="0">
      <text>
        <r>
          <rPr>
            <b/>
            <sz val="10"/>
            <color indexed="81"/>
            <rFont val="Arial"/>
            <family val="2"/>
          </rPr>
          <t>Debe utilizarse el código 0 para No riesgo genético.</t>
        </r>
      </text>
    </comment>
    <comment ref="P7" authorId="0">
      <text>
        <r>
          <rPr>
            <b/>
            <sz val="10"/>
            <color indexed="81"/>
            <rFont val="Arial"/>
            <family val="2"/>
          </rPr>
          <t>Debe utilizarse el código 0 para Sin riesgo laboral</t>
        </r>
      </text>
    </comment>
    <comment ref="M8" authorId="0">
      <text>
        <r>
          <rPr>
            <b/>
            <sz val="10"/>
            <color indexed="81"/>
            <rFont val="Arial"/>
            <family val="2"/>
          </rPr>
          <t>Debe utilizarse el código 0 para Sin riesgo social</t>
        </r>
      </text>
    </comment>
    <comment ref="S13" authorId="0">
      <text>
        <r>
          <rPr>
            <b/>
            <sz val="10"/>
            <color indexed="81"/>
            <rFont val="Arial"/>
            <family val="2"/>
          </rPr>
          <t>Debe utilizarse el código 0 para No comportamiento de riesgo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  <author>luiszr</author>
    <author>Barreto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Número de identifica al  paciente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" authorId="0">
      <text>
        <r>
          <rPr>
            <b/>
            <sz val="9"/>
            <color indexed="81"/>
            <rFont val="Arial"/>
            <family val="2"/>
          </rPr>
          <t>Número que identifica a la familia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Edad de los pacientes. A los menores de un año se le introduce la edad decimal (edad en días dividida entre 365)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>
      <text>
        <r>
          <rPr>
            <b/>
            <sz val="9"/>
            <color indexed="10"/>
            <rFont val="Arial"/>
            <family val="2"/>
          </rPr>
          <t>Edad en años cumplidos</t>
        </r>
      </text>
    </comment>
    <comment ref="E1" authorId="0">
      <text>
        <r>
          <rPr>
            <b/>
            <sz val="10"/>
            <color indexed="10"/>
            <rFont val="Arial"/>
            <family val="2"/>
          </rPr>
          <t>1- Femenino
2- Masculino</t>
        </r>
      </text>
    </comment>
    <comment ref="F1" authorId="0">
      <text>
        <r>
          <rPr>
            <b/>
            <sz val="10"/>
            <color indexed="10"/>
            <rFont val="Arial"/>
            <family val="2"/>
          </rPr>
          <t>1= Sin escolarización
2= Primaria sin terminar
3=Primaria concluida
4= Secundaria 
5=Preuniversitario.
6= Universitario</t>
        </r>
      </text>
    </comment>
    <comment ref="G1" authorId="0">
      <text>
        <r>
          <rPr>
            <b/>
            <sz val="9"/>
            <color indexed="10"/>
            <rFont val="Arial"/>
            <family val="2"/>
          </rPr>
          <t xml:space="preserve">0= Sin edad laboral
1= Estudiante
2= Ama de casa
3=Trabajador(a)
4= Desocupado
5= Jubilado
6= Otra
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>0= Sin riesgo social
1= Desocupación
2= Deserción escolar
3= Barrios marginales
4= Conductas antisociales (riñas alteración del orden y potencial delictivo)
5= Ancianos que viven solos 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0= Sin riesgo laboral 
1= Sustancias nocivas
2= Radiaciones
3= Ruido
4= Alturas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0= Sin riesgo genético
1= Sicklemia
2= Enfermedad de  Wilson
3= Síndrome de Down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b/>
            <sz val="9"/>
            <color indexed="10"/>
            <rFont val="Arial"/>
            <family val="2"/>
          </rPr>
          <t xml:space="preserve">0= Sin riesgo genético
1= Sicklemia
2= Enfermedad de  Wilson
3= Síndrome de Down
</t>
        </r>
      </text>
    </comment>
    <comment ref="O1" authorId="0">
      <text>
        <r>
          <rPr>
            <b/>
            <sz val="8"/>
            <color indexed="81"/>
            <rFont val="Tahoma"/>
            <family val="2"/>
          </rPr>
          <t>0=Ninguna
1= Droga
2= Alcohol
3=Medicamentos
4=Tabaquismo
5=Sedentarismo
6=Háb. Dietéticos  inadecuados
7= Higiene bucal deficiente
8=Violencia
9=Suicidio
10=Accidentes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>0=Ninguna
1= Droga
2= Alcohol
3=Medicamentos
4=Tabaquismo
5=Sedentarismo
6=Háb. Dietéticos  inadecuados
7= Higiene bucal deficiente
8=Violencia
9=Suicidio
10=Accidentes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>
      <text>
        <r>
          <rPr>
            <b/>
            <sz val="8"/>
            <color indexed="81"/>
            <rFont val="Tahoma"/>
            <family val="2"/>
          </rPr>
          <t>0=Ninguna
1= Droga
2= Alcohol
3=Medicamentos
4=Tabaquismo
5=Sedentarismo
6=Háb. Dietéticos  inadecuados
7= Higiene bucal deficiente
8=Violencia
9=Suicidio
10=Accidentes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1">
      <text>
        <r>
          <rPr>
            <b/>
            <sz val="8"/>
            <color indexed="81"/>
            <rFont val="Tahoma"/>
            <family val="2"/>
          </rPr>
          <t>0=Ninguna
1= Droga
2= Alcohol
3=Medicamentos
4=Tabaquismo
5=Sedentarismo
6=Háb. Dietéticos  inadecuados
7= Higiene bucal deficiente
8=Violencia
9=Suicidio
10=Accidentes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1">
      <text>
        <r>
          <rPr>
            <b/>
            <sz val="9"/>
            <color indexed="10"/>
            <rFont val="Arial"/>
            <family val="2"/>
          </rPr>
          <t>Enfermedad trasmisible</t>
        </r>
      </text>
    </comment>
    <comment ref="T1" authorId="1">
      <text>
        <r>
          <rPr>
            <b/>
            <sz val="9"/>
            <color indexed="10"/>
            <rFont val="Arial"/>
            <family val="2"/>
          </rPr>
          <t>Enfermedad trasmisible</t>
        </r>
      </text>
    </comment>
    <comment ref="U1" authorId="1">
      <text>
        <r>
          <rPr>
            <b/>
            <sz val="8"/>
            <color indexed="81"/>
            <rFont val="Tahoma"/>
            <family val="2"/>
          </rPr>
          <t>0=Ninguna
1- IRA                                      2- EDA
3- ITS                                       4- Pediculosis
5- Escabiosis                          6-Dengue
7- Leptospirosis                     8- Parasitismo
9- Hepatitis                             10-TB
11-Lepra                                 12-Cáncer del pulmón
13-Cáncer Cérvico Uterino   14- Cáncer de mama
15-Cáncer de próstata          16-Cáncer de piel
17-Cáncer de colón               18-Cáncer de estómago
19-Otro tipo de cáncer          20-HTA
21-Diabetes Mellitus              22-Asma
23-Cardiopatías                      24-Epilepsia
25-Obesidad                           26-Malnutrición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1">
      <text>
        <r>
          <rPr>
            <b/>
            <sz val="9"/>
            <color indexed="10"/>
            <rFont val="Arial"/>
            <family val="2"/>
          </rPr>
          <t>Enfermedad trasmisible</t>
        </r>
      </text>
    </comment>
    <comment ref="W1" authorId="2">
      <text>
        <r>
          <rPr>
            <b/>
            <sz val="9"/>
            <color indexed="81"/>
            <rFont val="Tahoma"/>
            <family val="2"/>
          </rPr>
          <t>Enfermedad crónica no trasmisible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" authorId="2">
      <text>
        <r>
          <rPr>
            <b/>
            <sz val="8"/>
            <color indexed="81"/>
            <rFont val="Tahoma"/>
            <family val="2"/>
          </rPr>
          <t xml:space="preserve">0- Ninguna
1- IRA                                      2- EDA
3- ITS                                       4- Pediculosis
5- Escabiosis                          6-Dengue
7- Leptospirosis                     8- Parasitismo
9- Hepatitis                             10-TB
11-Lepra                                 12-Cáncer del pulmón
13-Cáncer Cérvico Uterino   14- Cáncer de mama
15-Cáncer de próstata          16-Cáncer de piel
17-Cáncer de colón               18-Cáncer de estómago
19-Otro tipo de cáncer          20-HTA
21-Diabetes Mellitus              22-Asma
23-Cardiopatías                      24-Epilepsia
25-Obesidad                           26-Malnutrición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2">
      <text>
        <r>
          <rPr>
            <b/>
            <sz val="9"/>
            <color indexed="81"/>
            <rFont val="Tahoma"/>
            <family val="2"/>
          </rPr>
          <t>Enfermedad crónica no trasmisible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" authorId="2">
      <text>
        <r>
          <rPr>
            <b/>
            <sz val="9"/>
            <color indexed="81"/>
            <rFont val="Tahoma"/>
            <family val="2"/>
          </rPr>
          <t>Enfermedad crónica no trasmisible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" authorId="2">
      <text>
        <r>
          <rPr>
            <b/>
            <sz val="9"/>
            <color indexed="81"/>
            <rFont val="Tahoma"/>
            <family val="2"/>
          </rPr>
          <t>Enfermedad crónica no trasmisible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Enfermedad crónica no trasmisible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" authorId="0">
      <text>
        <r>
          <rPr>
            <b/>
            <sz val="9"/>
            <color indexed="10"/>
            <rFont val="Arial"/>
            <family val="2"/>
          </rPr>
          <t>0= No
1= Sí</t>
        </r>
      </text>
    </comment>
  </commentList>
</comments>
</file>

<file path=xl/comments3.xml><?xml version="1.0" encoding="utf-8"?>
<comments xmlns="http://schemas.openxmlformats.org/spreadsheetml/2006/main">
  <authors>
    <author>Luis Zamora Rodriguez</author>
    <author>luiszr</author>
    <author>Barreto</author>
  </authors>
  <commentList>
    <comment ref="C6" authorId="0">
      <text>
        <r>
          <rPr>
            <sz val="11"/>
            <color indexed="10"/>
            <rFont val="Arial Rounded MT Bold"/>
            <family val="2"/>
          </rPr>
          <t>Función que devuelve el valor mínimo de un conjunto de valores. En este caso se muestra la edad menor.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sz val="11"/>
            <color indexed="10"/>
            <rFont val="Arial Rounded MT Bold"/>
            <family val="2"/>
          </rPr>
          <t>Función que devuelve el valor máximo de un conjunto de valores. En este caso se muestra la edad mayor.</t>
        </r>
      </text>
    </comment>
    <comment ref="C8" authorId="0">
      <text>
        <r>
          <rPr>
            <sz val="11"/>
            <color indexed="10"/>
            <rFont val="Arial Rounded MT Bold"/>
            <family val="2"/>
          </rPr>
          <t xml:space="preserve">Medida de dispersión que expresa la diferencia entre el valor mayor y el menor de un conjunto de valores.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sz val="11"/>
            <color indexed="10"/>
            <rFont val="Arial Rounded MT Bold"/>
            <family val="2"/>
          </rPr>
          <t>Función que devuelve el valor que se repite con más frecuencia en una matriz o rango de datos.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10" authorId="0">
      <text>
        <r>
          <rPr>
            <b/>
            <sz val="11"/>
            <color indexed="10"/>
            <rFont val="Calibri(cuerpo)"/>
          </rPr>
          <t>Devuelve el promedio (media aritmética) de los argumentos.</t>
        </r>
      </text>
    </comment>
    <comment ref="C11" authorId="0">
      <text>
        <r>
          <rPr>
            <b/>
            <sz val="11"/>
            <color indexed="10"/>
            <rFont val="Calibri(cuerpo)"/>
          </rPr>
          <t>Devuelve la mediana de los números dados. La mediana es el número que se encuentra en medio de un conjunto de números.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>
      <text>
        <r>
          <rPr>
            <b/>
            <sz val="11"/>
            <color indexed="10"/>
            <rFont val="Calibri(cuerpo)"/>
          </rPr>
          <t>Calcula la varianza de una muestra.  Se expresa en unidades al cuadrado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" authorId="0">
      <text>
        <r>
          <rPr>
            <b/>
            <sz val="11"/>
            <color indexed="10"/>
            <rFont val="Calibri(cuerpo)"/>
          </rPr>
          <t>Calcula la desviación estándar, según una muestra.  Representa la raíz cuadrada de la varianza.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12"/>
            <color indexed="10"/>
            <rFont val="Calibri"/>
            <family val="2"/>
          </rPr>
          <t xml:space="preserve">La función CONTAR.SI cuenta el número de celdas dentro de un rango que cumplen un solo criterio especificado por el usuario.  </t>
        </r>
      </text>
    </comment>
    <comment ref="D17" authorId="0">
      <text>
        <r>
          <rPr>
            <b/>
            <sz val="12"/>
            <color indexed="10"/>
            <rFont val="Calibri"/>
            <family val="2"/>
          </rPr>
          <t xml:space="preserve">En esta celda es necesario crear la fórmula porque no aparece el cálculo del por ciento como una función predeterminada. Para este caso: =C17/C$19*100, observe que se fija la celda que contiene el total (C19).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9" authorId="0">
      <text>
        <r>
          <rPr>
            <b/>
            <sz val="12"/>
            <color indexed="10"/>
            <rFont val="Calibri"/>
            <family val="2"/>
          </rPr>
          <t>La función SUMA suma todos los números que se especifican como argumentos. En este caso permite calcular el total.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1">
      <text>
        <r>
          <rPr>
            <b/>
            <sz val="12"/>
            <color indexed="10"/>
            <rFont val="Calibri"/>
            <family val="2"/>
          </rPr>
          <t>Razón de dependencia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0">
      <text>
        <r>
          <rPr>
            <b/>
            <sz val="12"/>
            <color indexed="10"/>
            <rFont val="Calibri"/>
            <family val="2"/>
          </rPr>
          <t>Este valores se obtiene utilizando convenientemente la función  Contar.si. Al hacer click en esta celda, usted puede ver la función en la barra de funciones.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1" authorId="2">
      <text>
        <r>
          <rPr>
            <sz val="11"/>
            <color indexed="81"/>
            <rFont val="Arial"/>
            <family val="2"/>
          </rPr>
          <t xml:space="preserve">Número de hombres entre el número de mujeres por 100.
</t>
        </r>
      </text>
    </comment>
    <comment ref="C48" authorId="2">
      <text>
        <r>
          <rPr>
            <b/>
            <sz val="11"/>
            <color indexed="81"/>
            <rFont val="Arial"/>
            <family val="2"/>
          </rPr>
          <t>Se utiliza una fórmula matricial.  Cualquier duda consultar con el profesor</t>
        </r>
      </text>
    </comment>
    <comment ref="C61" authorId="2">
      <text>
        <r>
          <rPr>
            <b/>
            <sz val="11"/>
            <color indexed="81"/>
            <rFont val="Arial"/>
            <family val="2"/>
          </rPr>
          <t>Se utiliza una fórmula matricial.  Cualquier duda consultar con el profesor</t>
        </r>
      </text>
    </comment>
  </commentList>
</comments>
</file>

<file path=xl/comments4.xml><?xml version="1.0" encoding="utf-8"?>
<comments xmlns="http://schemas.openxmlformats.org/spreadsheetml/2006/main">
  <authors>
    <author>Barreto</author>
  </authors>
  <commentList>
    <comment ref="S7" authorId="0">
      <text>
        <r>
          <rPr>
            <b/>
            <sz val="10"/>
            <color indexed="81"/>
            <rFont val="Arial"/>
            <family val="2"/>
          </rPr>
          <t>Debe utilizarse el código 0 para Sin riesgo laboral</t>
        </r>
      </text>
    </comment>
    <comment ref="P9" authorId="0">
      <text>
        <r>
          <rPr>
            <b/>
            <sz val="10"/>
            <color indexed="81"/>
            <rFont val="Arial"/>
            <family val="2"/>
          </rPr>
          <t>Debe utilizarse el código 0 para Sin crisis paranormativas</t>
        </r>
      </text>
    </comment>
  </commentList>
</comments>
</file>

<file path=xl/comments5.xml><?xml version="1.0" encoding="utf-8"?>
<comments xmlns="http://schemas.openxmlformats.org/spreadsheetml/2006/main">
  <authors>
    <author>luiszr</author>
    <author>A satisfied Microsoft Office User</author>
    <author>Eligio Barreto Fiu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Número de la familia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" authorId="1">
      <text>
        <r>
          <rPr>
            <b/>
            <sz val="9"/>
            <color indexed="10"/>
            <rFont val="Arial"/>
            <family val="2"/>
          </rPr>
          <t>Número que identifica a la familia</t>
        </r>
      </text>
    </comment>
    <comment ref="C1" authorId="1">
      <text>
        <r>
          <rPr>
            <b/>
            <sz val="10"/>
            <color indexed="10"/>
            <rFont val="Arial"/>
            <family val="2"/>
          </rPr>
          <t>1= Nuclear
2= Extensa
3= Ampliada
4= Monoparental</t>
        </r>
      </text>
    </comment>
    <comment ref="D1" authorId="1">
      <text>
        <r>
          <rPr>
            <b/>
            <sz val="8"/>
            <color indexed="81"/>
            <rFont val="Tahoma"/>
            <family val="2"/>
          </rPr>
          <t>1=Pequeña
2=Mediana
3=Grande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b/>
            <sz val="8"/>
            <color indexed="81"/>
            <rFont val="Tahoma"/>
            <family val="2"/>
          </rPr>
          <t>1= Unigeneracional
2= Bigeneracional
3= Más de dos generaciones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1">
      <text>
        <r>
          <rPr>
            <b/>
            <sz val="8"/>
            <color indexed="81"/>
            <rFont val="Tahoma"/>
            <family val="2"/>
          </rPr>
          <t>1= Formación
2= Extensión
3= Contracción
4= Disolución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1">
      <text>
        <r>
          <rPr>
            <b/>
            <sz val="10"/>
            <color indexed="10"/>
            <rFont val="Arial"/>
            <family val="2"/>
          </rPr>
          <t>1= Incremento
2= Desmembramiento
3= Desmoralización
4= Desorganización
5= Por problemas económicos</t>
        </r>
      </text>
    </comment>
    <comment ref="I1" authorId="1">
      <text>
        <r>
          <rPr>
            <b/>
            <sz val="8"/>
            <color indexed="81"/>
            <rFont val="Tahoma"/>
            <family val="2"/>
          </rPr>
          <t>1= Consejería
2= Orientación Familiar
3= Dinámica familiar
4= Grupos comunitarios de orientación familiar
5= Dos o más intervenciones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1">
      <text>
        <r>
          <rPr>
            <b/>
            <sz val="8"/>
            <color indexed="81"/>
            <rFont val="Tahoma"/>
            <family val="2"/>
          </rPr>
          <t>1= Acueducto
2= Pozo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1= Tratada
2= No tratada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1">
      <text>
        <r>
          <rPr>
            <b/>
            <sz val="8"/>
            <color indexed="81"/>
            <rFont val="Tahoma"/>
            <family val="2"/>
          </rPr>
          <t>1=Diaria
2=Cada dos o tres días
3=Semanal
4=Quincenal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1">
      <text>
        <r>
          <rPr>
            <b/>
            <sz val="8"/>
            <color indexed="81"/>
            <rFont val="Tahoma"/>
            <family val="2"/>
          </rPr>
          <t>1=Fosas 
2=Alcantarillas
3=Letrinas 
4=Fecalísmo al aire libre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1">
      <text>
        <r>
          <rPr>
            <b/>
            <sz val="8"/>
            <color indexed="81"/>
            <rFont val="Tahoma"/>
            <family val="2"/>
          </rPr>
          <t>1= Intradomiciliaria tapada 
2= Intradomiciliaria sin tapar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1">
      <text>
        <r>
          <rPr>
            <b/>
            <sz val="8"/>
            <color indexed="81"/>
            <rFont val="Tahoma"/>
            <family val="2"/>
          </rPr>
          <t>1=Carro recolector
2= Supiadero
3=Micro vertederos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1">
      <text>
        <r>
          <rPr>
            <b/>
            <sz val="8"/>
            <color indexed="81"/>
            <rFont val="Tahoma"/>
            <family val="2"/>
          </rPr>
          <t>0=No
1=Sí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1">
      <text>
        <r>
          <rPr>
            <b/>
            <sz val="10"/>
            <color indexed="10"/>
            <rFont val="Arial"/>
            <family val="2"/>
          </rPr>
          <t>1=Diario 
2=Cada dos días 3=Semanal 
4=Más de una semana</t>
        </r>
      </text>
    </comment>
    <comment ref="R1" authorId="1">
      <text>
        <r>
          <rPr>
            <b/>
            <sz val="8"/>
            <color indexed="81"/>
            <rFont val="Tahoma"/>
            <family val="2"/>
          </rPr>
          <t>0=No
1=Sí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1">
      <text>
        <r>
          <rPr>
            <b/>
            <sz val="8"/>
            <color indexed="81"/>
            <rFont val="Tahoma"/>
            <family val="2"/>
          </rPr>
          <t>0=No
1=Sí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1">
      <text>
        <r>
          <rPr>
            <b/>
            <sz val="8"/>
            <color indexed="81"/>
            <rFont val="Tahoma"/>
            <family val="2"/>
          </rPr>
          <t>0=No
1=Sí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1">
      <text>
        <r>
          <rPr>
            <b/>
            <sz val="8"/>
            <color indexed="81"/>
            <rFont val="Tahoma"/>
            <family val="2"/>
          </rPr>
          <t>0=No
1=Sí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1">
      <text>
        <r>
          <rPr>
            <b/>
            <sz val="8"/>
            <color indexed="81"/>
            <rFont val="Tahoma"/>
            <family val="2"/>
          </rPr>
          <t>0=No
1=Sí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1">
      <text>
        <r>
          <rPr>
            <b/>
            <sz val="8"/>
            <color indexed="81"/>
            <rFont val="Tahoma"/>
            <family val="2"/>
          </rPr>
          <t>1=Buenas
2=Regulares  3=Malas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1">
      <text>
        <r>
          <rPr>
            <b/>
            <sz val="9"/>
            <color indexed="10"/>
            <rFont val="Arial"/>
            <family val="2"/>
          </rPr>
          <t>1=Electricidad 2=Gas, 3=Keroseno 4=Carbón
5= Leña
6= Biogas</t>
        </r>
      </text>
    </comment>
    <comment ref="Y1" authorId="1">
      <text>
        <r>
          <rPr>
            <b/>
            <sz val="8"/>
            <color indexed="81"/>
            <rFont val="Tahoma"/>
            <family val="2"/>
          </rPr>
          <t>0=Sin problemas
1=Con problemas por funcionamiento famliar
2= Con problemas por problemas de salud de sus integrante
3= Con problemas por problemas estructurales de la vivienda
4= Con problemas por  prob. economicos
5= Una combinación de dos o más problemas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" authorId="1">
      <text>
        <r>
          <rPr>
            <b/>
            <sz val="8"/>
            <color indexed="81"/>
            <rFont val="Tahoma"/>
            <family val="2"/>
          </rPr>
          <t>0= No
1= Sí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1">
      <text>
        <r>
          <rPr>
            <b/>
            <sz val="9"/>
            <color indexed="10"/>
            <rFont val="Arial"/>
            <family val="2"/>
          </rPr>
          <t>0=Sin problemas
1=Con problemas por funcionamiento famliar
2= Con problemas por problemas de salud de sus integrante
3= Con problemas por problemas estructurales de la vivienda
4= Con problemas por  prob. economicos
5= Una combinación de dos o más problemas</t>
        </r>
      </text>
    </comment>
    <comment ref="AB1" authorId="2">
      <text>
        <r>
          <rPr>
            <b/>
            <sz val="8"/>
            <color indexed="81"/>
            <rFont val="Tahoma"/>
            <family val="2"/>
          </rPr>
          <t>No borrar el contenido de las celdas de esta columna</t>
        </r>
      </text>
    </comment>
    <comment ref="AC1" authorId="2">
      <text>
        <r>
          <rPr>
            <b/>
            <sz val="8"/>
            <color indexed="81"/>
            <rFont val="Tahoma"/>
            <family val="2"/>
          </rPr>
          <t>No borrar el contenido de las celdas de esta columna</t>
        </r>
      </text>
    </comment>
    <comment ref="AD1" authorId="2">
      <text>
        <r>
          <rPr>
            <b/>
            <sz val="8"/>
            <color indexed="81"/>
            <rFont val="Tahoma"/>
            <family val="2"/>
          </rPr>
          <t>No borrar el contenido de las celdas de esta columna</t>
        </r>
      </text>
    </comment>
  </commentList>
</comments>
</file>

<file path=xl/sharedStrings.xml><?xml version="1.0" encoding="utf-8"?>
<sst xmlns="http://schemas.openxmlformats.org/spreadsheetml/2006/main" count="509" uniqueCount="256">
  <si>
    <t>Edad</t>
  </si>
  <si>
    <t>Sexo</t>
  </si>
  <si>
    <t>Nivel educacional</t>
  </si>
  <si>
    <t>Labor que realiza</t>
  </si>
  <si>
    <t>Grupo dispensarial</t>
  </si>
  <si>
    <t>Riesgos sociales</t>
  </si>
  <si>
    <t>Riesgo Laboral</t>
  </si>
  <si>
    <t>Riesgos genéticos</t>
  </si>
  <si>
    <t>Comportamiento de riesgo</t>
  </si>
  <si>
    <t>Discapacidad</t>
  </si>
  <si>
    <t>Número de la familia</t>
  </si>
  <si>
    <t>Ontogénesis</t>
  </si>
  <si>
    <t>Tamaño de la familia</t>
  </si>
  <si>
    <t>Cantidad de 
Dormitorios</t>
  </si>
  <si>
    <t>Generaciones</t>
  </si>
  <si>
    <t>Etapa del ciclo vital de la familia origen</t>
  </si>
  <si>
    <t>Crisis paranormativas</t>
  </si>
  <si>
    <t>Intervenciones familiares</t>
  </si>
  <si>
    <t>Abasto de agua</t>
  </si>
  <si>
    <t>Calidad del agua de beber</t>
  </si>
  <si>
    <t>Periodicidad abasto da agua</t>
  </si>
  <si>
    <t>Disposición de residuales líquidos</t>
  </si>
  <si>
    <t>Disposición de residuales sólidos</t>
  </si>
  <si>
    <t>Destino final de residuales sólidos</t>
  </si>
  <si>
    <t>Frecuencia de recogida de desechos sólidos</t>
  </si>
  <si>
    <t>Presencia de micro vertederos</t>
  </si>
  <si>
    <t>Focos de mosquitos</t>
  </si>
  <si>
    <t>Contaminación del aire</t>
  </si>
  <si>
    <t>Ruidos ambientales</t>
  </si>
  <si>
    <t>Presencia de animales domésticos</t>
  </si>
  <si>
    <t>Presencia de animales de corral</t>
  </si>
  <si>
    <t>Combustible con que cocina</t>
  </si>
  <si>
    <t>Condiciones de la vivienda</t>
  </si>
  <si>
    <t>Funcionamiento familiar</t>
  </si>
  <si>
    <t>Familias con o sin problemas de salud</t>
  </si>
  <si>
    <t>Violencia familiar</t>
  </si>
  <si>
    <t>Medidas descriptivas  para la edad en años</t>
  </si>
  <si>
    <t>Valor</t>
  </si>
  <si>
    <t>Valor mínimo</t>
  </si>
  <si>
    <t>Valor máximo</t>
  </si>
  <si>
    <t>Recorrido</t>
  </si>
  <si>
    <t>Moda</t>
  </si>
  <si>
    <t>Media</t>
  </si>
  <si>
    <t>Mediana</t>
  </si>
  <si>
    <t>Varianza</t>
  </si>
  <si>
    <t>Desv. Estándar</t>
  </si>
  <si>
    <r>
      <t>N</t>
    </r>
    <r>
      <rPr>
        <b/>
        <vertAlign val="superscript"/>
        <sz val="12"/>
        <color indexed="9"/>
        <rFont val="Calibri"/>
        <family val="2"/>
      </rPr>
      <t>o</t>
    </r>
  </si>
  <si>
    <t>%</t>
  </si>
  <si>
    <t>Femenino</t>
  </si>
  <si>
    <t>Masculino</t>
  </si>
  <si>
    <t>Total</t>
  </si>
  <si>
    <t>Sin escolarización</t>
  </si>
  <si>
    <t>Primaria sin terminar</t>
  </si>
  <si>
    <t>Primaria concluida</t>
  </si>
  <si>
    <t xml:space="preserve">Secundaria </t>
  </si>
  <si>
    <t>Universitario</t>
  </si>
  <si>
    <r>
      <t>N</t>
    </r>
    <r>
      <rPr>
        <b/>
        <vertAlign val="superscript"/>
        <sz val="12"/>
        <color indexed="9"/>
        <rFont val="Arial"/>
        <family val="2"/>
      </rPr>
      <t>o</t>
    </r>
  </si>
  <si>
    <t>Sin edad laboral</t>
  </si>
  <si>
    <t>Estudiante</t>
  </si>
  <si>
    <t>Ama de casa</t>
  </si>
  <si>
    <t>Trabajador(a)</t>
  </si>
  <si>
    <t>Desocupado</t>
  </si>
  <si>
    <t>Jubilado</t>
  </si>
  <si>
    <t>Otra</t>
  </si>
  <si>
    <t>Riesgos laborales</t>
  </si>
  <si>
    <t>Desocupación</t>
  </si>
  <si>
    <t>Sustancias nocivas</t>
  </si>
  <si>
    <t>Deserción escolar</t>
  </si>
  <si>
    <t xml:space="preserve"> Radiaciones</t>
  </si>
  <si>
    <t>Barrios marginales</t>
  </si>
  <si>
    <t xml:space="preserve"> Ruido</t>
  </si>
  <si>
    <t>Conductas antisociales</t>
  </si>
  <si>
    <t xml:space="preserve"> Alturas</t>
  </si>
  <si>
    <t>Ancianos que viven solos </t>
  </si>
  <si>
    <t xml:space="preserve"> Sin riesgo laboral</t>
  </si>
  <si>
    <t>Sin riesgo social</t>
  </si>
  <si>
    <r>
      <t>N</t>
    </r>
    <r>
      <rPr>
        <b/>
        <vertAlign val="superscript"/>
        <sz val="12"/>
        <rFont val="Arial"/>
        <family val="2"/>
      </rPr>
      <t>o</t>
    </r>
  </si>
  <si>
    <t>Infecciones respiratorias agudas</t>
  </si>
  <si>
    <t>Enfermedades diarreicas agudas</t>
  </si>
  <si>
    <t>Infecciones de transmisión sexual</t>
  </si>
  <si>
    <t>Pediculosis</t>
  </si>
  <si>
    <t>Escabiosis</t>
  </si>
  <si>
    <t>Dengue</t>
  </si>
  <si>
    <t>Leptospirosis</t>
  </si>
  <si>
    <t>Parasitismo</t>
  </si>
  <si>
    <t>Hepatitis</t>
  </si>
  <si>
    <t>Tuberculosis</t>
  </si>
  <si>
    <t>Lepra</t>
  </si>
  <si>
    <t>Ninguna</t>
  </si>
  <si>
    <t>Droga</t>
  </si>
  <si>
    <t>Alcohol</t>
  </si>
  <si>
    <t>Medicamentos</t>
  </si>
  <si>
    <t>Tabaquismo</t>
  </si>
  <si>
    <t>Sedentarismo</t>
  </si>
  <si>
    <t>Háb. Dietéticos  inadecuados</t>
  </si>
  <si>
    <t>Higiene bucal deficiente</t>
  </si>
  <si>
    <t>Violencia</t>
  </si>
  <si>
    <t>Suicidio</t>
  </si>
  <si>
    <t>Accidentes</t>
  </si>
  <si>
    <t>Enfermedades crónicas no transmisibles</t>
  </si>
  <si>
    <t>Cáncer de pulmón</t>
  </si>
  <si>
    <t>Hipertensión arterial</t>
  </si>
  <si>
    <t>Diabetes mellitus</t>
  </si>
  <si>
    <t>Asma bronquial</t>
  </si>
  <si>
    <t>Cáncer Cérvico Uterino</t>
  </si>
  <si>
    <t>Cáncer de mama</t>
  </si>
  <si>
    <t>Cáncer de próstata</t>
  </si>
  <si>
    <t>Cáncer de piel</t>
  </si>
  <si>
    <t>Cáncer de colon</t>
  </si>
  <si>
    <t>Cáncer de estómago</t>
  </si>
  <si>
    <t>Otros tipo de cáncer</t>
  </si>
  <si>
    <t>Cardiopatías</t>
  </si>
  <si>
    <t>Epilepsia</t>
  </si>
  <si>
    <t>Obesidad</t>
  </si>
  <si>
    <t>Malnutrición</t>
  </si>
  <si>
    <t>Nuclear</t>
  </si>
  <si>
    <t>Consejería</t>
  </si>
  <si>
    <t>Extensa</t>
  </si>
  <si>
    <t>Orientación familiar</t>
  </si>
  <si>
    <t>Ampliada</t>
  </si>
  <si>
    <t>Dinámica familiar</t>
  </si>
  <si>
    <t>Monoparental</t>
  </si>
  <si>
    <t>Grupos comunitarios de orientación familiar</t>
  </si>
  <si>
    <t>Dos o más intervenciones</t>
  </si>
  <si>
    <t>Acueducto</t>
  </si>
  <si>
    <t>Pozo</t>
  </si>
  <si>
    <t>Dormitorios</t>
  </si>
  <si>
    <t>Tratada</t>
  </si>
  <si>
    <t>No tratada</t>
  </si>
  <si>
    <t>Periodicidad del abasto de agua</t>
  </si>
  <si>
    <t>Diaria</t>
  </si>
  <si>
    <t>Cada dos o tres días</t>
  </si>
  <si>
    <t>Semanal</t>
  </si>
  <si>
    <t>Generación</t>
  </si>
  <si>
    <t>Quincenal</t>
  </si>
  <si>
    <t>Unigeneracional</t>
  </si>
  <si>
    <t>Bigeneracional</t>
  </si>
  <si>
    <t>Más de dos generaciones</t>
  </si>
  <si>
    <t>Fosas</t>
  </si>
  <si>
    <t>Alcantarilla</t>
  </si>
  <si>
    <t>Etapas del ciclo vital</t>
  </si>
  <si>
    <t>Letrinas</t>
  </si>
  <si>
    <t>Formación</t>
  </si>
  <si>
    <t>Fecalismo al aire libre</t>
  </si>
  <si>
    <t>Extensión</t>
  </si>
  <si>
    <t xml:space="preserve">Contracción </t>
  </si>
  <si>
    <t>Disolución</t>
  </si>
  <si>
    <t>Intradomiciliaria tapada</t>
  </si>
  <si>
    <t>Intradomiciliaria sin tapar</t>
  </si>
  <si>
    <t>Incremento</t>
  </si>
  <si>
    <t>Desmembramiento</t>
  </si>
  <si>
    <t>Desmoralización</t>
  </si>
  <si>
    <t>Carro recolector</t>
  </si>
  <si>
    <t>Desorganización</t>
  </si>
  <si>
    <t>Supiadero</t>
  </si>
  <si>
    <t>Por problemas económicos</t>
  </si>
  <si>
    <t>Micro vertederos</t>
  </si>
  <si>
    <t>Frecuencia de recogida de residuales sólidos</t>
  </si>
  <si>
    <t>Diario</t>
  </si>
  <si>
    <t>Sí</t>
  </si>
  <si>
    <t>Cada dos días</t>
  </si>
  <si>
    <t>No</t>
  </si>
  <si>
    <t>Más de una semana</t>
  </si>
  <si>
    <t>Contaminación de aire</t>
  </si>
  <si>
    <t xml:space="preserve"> </t>
  </si>
  <si>
    <t>Buena</t>
  </si>
  <si>
    <t>Regular</t>
  </si>
  <si>
    <t>Mala</t>
  </si>
  <si>
    <t>Electricidad</t>
  </si>
  <si>
    <t>Funcional</t>
  </si>
  <si>
    <t>Gas</t>
  </si>
  <si>
    <t>Moderadamente funcional</t>
  </si>
  <si>
    <t>Keroseno</t>
  </si>
  <si>
    <t>Carbón</t>
  </si>
  <si>
    <t>Severamente disfuncional</t>
  </si>
  <si>
    <t>Leña</t>
  </si>
  <si>
    <t>Biogas</t>
  </si>
  <si>
    <t>Sin problemas</t>
  </si>
  <si>
    <t>Con problemas por funcionamiento familiar</t>
  </si>
  <si>
    <t>Con problemas por problemas de salud de sus integrantes</t>
  </si>
  <si>
    <t>Con problemas por problemas estructurales de la vivienda</t>
  </si>
  <si>
    <t>Con problemas por problemas económicos</t>
  </si>
  <si>
    <t>Combinación de dos o más problemas</t>
  </si>
  <si>
    <t>Edad
(años)</t>
  </si>
  <si>
    <t>0 – 4</t>
  </si>
  <si>
    <t>5 – 9</t>
  </si>
  <si>
    <t>10 – 14</t>
  </si>
  <si>
    <t>15 – 19</t>
  </si>
  <si>
    <t>20 – 24</t>
  </si>
  <si>
    <t>25 – 29</t>
  </si>
  <si>
    <t>30 – 34</t>
  </si>
  <si>
    <t>35 – 39</t>
  </si>
  <si>
    <t>40 – 44</t>
  </si>
  <si>
    <t>45 – 49</t>
  </si>
  <si>
    <t>50 – 54</t>
  </si>
  <si>
    <t>55 – 59</t>
  </si>
  <si>
    <t>60 – 64</t>
  </si>
  <si>
    <t>65 – 69</t>
  </si>
  <si>
    <t>70 – 74</t>
  </si>
  <si>
    <t>75 y +</t>
  </si>
  <si>
    <t>En esta hoja Ud. puede mostrar cualquier tipo de gráfico que necesite según tipo de variables. Le mostramos algunos:</t>
  </si>
  <si>
    <r>
      <t>N</t>
    </r>
    <r>
      <rPr>
        <b/>
        <vertAlign val="superscript"/>
        <sz val="12"/>
        <color indexed="9"/>
        <rFont val="Arial"/>
        <family val="2"/>
      </rPr>
      <t>o</t>
    </r>
  </si>
  <si>
    <t>Pirámide poblacional</t>
  </si>
  <si>
    <t>Pequeña</t>
  </si>
  <si>
    <t>Grande</t>
  </si>
  <si>
    <r>
      <t>N</t>
    </r>
    <r>
      <rPr>
        <b/>
        <vertAlign val="superscript"/>
        <sz val="12"/>
        <color indexed="9"/>
        <rFont val="Calibri"/>
        <family val="2"/>
      </rPr>
      <t>o</t>
    </r>
  </si>
  <si>
    <r>
      <t xml:space="preserve">Rd = </t>
    </r>
    <r>
      <rPr>
        <b/>
        <u/>
        <sz val="12"/>
        <color indexed="8"/>
        <rFont val="Arial"/>
        <family val="2"/>
      </rPr>
      <t>Menores de 15 años  y mayores de 64</t>
    </r>
    <r>
      <rPr>
        <b/>
        <sz val="12"/>
        <color indexed="8"/>
        <rFont val="Arial"/>
        <family val="2"/>
      </rPr>
      <t xml:space="preserve">  x 100
</t>
    </r>
    <r>
      <rPr>
        <b/>
        <sz val="12"/>
        <color indexed="8"/>
        <rFont val="Liberation Serif;Times New Roma"/>
        <family val="1"/>
      </rPr>
      <t xml:space="preserve">          </t>
    </r>
    <r>
      <rPr>
        <b/>
        <sz val="12"/>
        <color indexed="8"/>
        <rFont val="Arial"/>
        <family val="2"/>
      </rPr>
      <t xml:space="preserve"> Personas económicamente productivas              = </t>
    </r>
  </si>
  <si>
    <t>Número del paciente</t>
  </si>
  <si>
    <t>Tablas correspondientes a los datos de los pacientes</t>
  </si>
  <si>
    <t>Tablas correspondientes a los datos de las familias</t>
  </si>
  <si>
    <t>Por problemas de salud</t>
  </si>
  <si>
    <t>Índice de masculinidad</t>
  </si>
  <si>
    <t>Preuniversitario</t>
  </si>
  <si>
    <t>Departamento Informática</t>
  </si>
  <si>
    <t>I</t>
  </si>
  <si>
    <t>II</t>
  </si>
  <si>
    <t>III</t>
  </si>
  <si>
    <t>IV</t>
  </si>
  <si>
    <t>Ninguno</t>
  </si>
  <si>
    <t>Enfermedades trasmisibles</t>
  </si>
  <si>
    <t>Enfermedades
Trasmisibles</t>
  </si>
  <si>
    <t>Sicklemia</t>
  </si>
  <si>
    <t>Enfermedad de Wilson</t>
  </si>
  <si>
    <t>Síndrome de Down</t>
  </si>
  <si>
    <t>Enferm T</t>
  </si>
  <si>
    <t>Enferm CNT</t>
  </si>
  <si>
    <t>Comportamiento de riesgos</t>
  </si>
  <si>
    <t>Enfermedades  crónicas no trasmisibles</t>
  </si>
  <si>
    <t>Por cientos con respecto al total de mujeres, hombres y pacientes</t>
  </si>
  <si>
    <t>Cantidad de dormitorios</t>
  </si>
  <si>
    <t>Etapa del ciclo vital</t>
  </si>
  <si>
    <t>Calidad del agua</t>
  </si>
  <si>
    <t>Periodicidad del abasto del agua</t>
  </si>
  <si>
    <t>Disposición de los residuales líquidos</t>
  </si>
  <si>
    <t>Disposición de los residuales sólidos</t>
  </si>
  <si>
    <t>Destino final de los residuales sólidos</t>
  </si>
  <si>
    <t>Presencia de microvertederos</t>
  </si>
  <si>
    <t>Combustible con que se cocina</t>
  </si>
  <si>
    <t>Disfuncional</t>
  </si>
  <si>
    <t>HOJAS DE CÁLCULOS PARA LA ELABORACIÓN DEL ASIS</t>
  </si>
  <si>
    <t>Cantidad de personas</t>
  </si>
  <si>
    <t>Indice de hacinamiento</t>
  </si>
  <si>
    <t>Hacinamiento en el hogar</t>
  </si>
  <si>
    <t xml:space="preserve">Estas hojas de cálculos constituyen una herramienta computacional y estadística de inapreciable ayuda para la elaboración del Análisis de la Situación Integral de Salud (ASIS)  durante su carrera universitaria e inclusive después de graduado como Médico General Integral (MGI). </t>
  </si>
  <si>
    <t>Tabla#   :Pacinetes según ET. C#   ,Pol MAP, 2017</t>
  </si>
  <si>
    <t>Fuente: HSF</t>
  </si>
  <si>
    <t>Fuente: Tabla #......</t>
  </si>
  <si>
    <t>Envejecimiento avanzado entre 10 y &lt;13 %</t>
  </si>
  <si>
    <t>habitos dieteticos inadecuados</t>
  </si>
  <si>
    <t>Lupus</t>
  </si>
  <si>
    <t>UCM Sagua la Grande</t>
  </si>
  <si>
    <t>Curso 2023</t>
  </si>
  <si>
    <t>Lic. Marleny González López</t>
  </si>
  <si>
    <t>Ing. Raquel Sosa Sosa</t>
  </si>
  <si>
    <t xml:space="preserve">                  Autores:</t>
  </si>
  <si>
    <t>Mc. Rafael A Carballo Machado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</si>
</sst>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"/>
  </numFmts>
  <fonts count="70"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8"/>
      <name val="Calibri"/>
      <family val="2"/>
    </font>
    <font>
      <b/>
      <sz val="12"/>
      <color indexed="13"/>
      <name val="Calibri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indexed="34"/>
      <name val="Calibri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12"/>
      <color indexed="9"/>
      <name val="Calibri"/>
      <family val="2"/>
    </font>
    <font>
      <b/>
      <sz val="12"/>
      <name val="Arial"/>
      <family val="2"/>
    </font>
    <font>
      <b/>
      <vertAlign val="superscript"/>
      <sz val="12"/>
      <color indexed="9"/>
      <name val="Calibri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  <charset val="1"/>
    </font>
    <font>
      <sz val="12"/>
      <color indexed="8"/>
      <name val="Arial"/>
      <family val="2"/>
      <charset val="1"/>
    </font>
    <font>
      <b/>
      <sz val="12"/>
      <color indexed="9"/>
      <name val="Arial"/>
      <family val="2"/>
    </font>
    <font>
      <b/>
      <vertAlign val="superscript"/>
      <sz val="12"/>
      <color indexed="9"/>
      <name val="Arial"/>
      <family val="2"/>
    </font>
    <font>
      <b/>
      <vertAlign val="superscript"/>
      <sz val="12"/>
      <name val="Arial"/>
      <family val="2"/>
    </font>
    <font>
      <sz val="12"/>
      <color indexed="12"/>
      <name val="Arial"/>
      <family val="2"/>
    </font>
    <font>
      <sz val="12"/>
      <color indexed="25"/>
      <name val="Arial"/>
      <family val="2"/>
    </font>
    <font>
      <b/>
      <sz val="14"/>
      <color indexed="8"/>
      <name val="Arial"/>
      <family val="2"/>
      <charset val="1"/>
    </font>
    <font>
      <b/>
      <sz val="11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Liberation Serif;Times New Roma"/>
      <family val="1"/>
    </font>
    <font>
      <b/>
      <sz val="9"/>
      <color indexed="81"/>
      <name val="Arial"/>
      <family val="2"/>
    </font>
    <font>
      <sz val="11"/>
      <color indexed="10"/>
      <name val="Arial Rounded MT Bold"/>
      <family val="2"/>
    </font>
    <font>
      <b/>
      <sz val="11"/>
      <color indexed="10"/>
      <name val="Calibri(cuerpo)"/>
    </font>
    <font>
      <b/>
      <sz val="12"/>
      <color indexed="10"/>
      <name val="Calibri"/>
      <family val="2"/>
    </font>
    <font>
      <b/>
      <sz val="14"/>
      <color indexed="9"/>
      <name val="Calibri"/>
      <family val="2"/>
    </font>
    <font>
      <b/>
      <sz val="12"/>
      <color indexed="8"/>
      <name val="Arial"/>
      <family val="2"/>
      <charset val="1"/>
    </font>
    <font>
      <sz val="11"/>
      <color indexed="8"/>
      <name val="Arial"/>
      <family val="2"/>
    </font>
    <font>
      <sz val="18"/>
      <color indexed="8"/>
      <name val="Arial"/>
      <family val="2"/>
    </font>
    <font>
      <sz val="14"/>
      <color indexed="8"/>
      <name val="Arial"/>
      <family val="2"/>
    </font>
    <font>
      <sz val="2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"/>
      <name val="Calibri"/>
      <family val="2"/>
    </font>
    <font>
      <sz val="11"/>
      <color indexed="81"/>
      <name val="Arial"/>
      <family val="2"/>
    </font>
    <font>
      <sz val="11"/>
      <name val="Arial"/>
      <family val="2"/>
    </font>
    <font>
      <b/>
      <sz val="10"/>
      <color indexed="81"/>
      <name val="Arial"/>
      <family val="2"/>
    </font>
    <font>
      <b/>
      <sz val="11"/>
      <color indexed="81"/>
      <name val="Arial"/>
      <family val="2"/>
    </font>
    <font>
      <sz val="11"/>
      <name val="Calibri"/>
      <family val="2"/>
    </font>
    <font>
      <b/>
      <sz val="11"/>
      <color indexed="34"/>
      <name val="Arial"/>
      <family val="2"/>
    </font>
    <font>
      <sz val="22"/>
      <color indexed="8"/>
      <name val="Arial"/>
      <family val="2"/>
    </font>
    <font>
      <u/>
      <sz val="11"/>
      <color theme="10"/>
      <name val="Calibri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u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22"/>
      <color rgb="FF002060"/>
      <name val="Arial"/>
      <family val="2"/>
    </font>
    <font>
      <b/>
      <sz val="12"/>
      <color theme="1"/>
      <name val="Arial"/>
      <family val="2"/>
    </font>
    <font>
      <b/>
      <sz val="12"/>
      <color indexed="34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b/>
      <sz val="11"/>
      <color rgb="FFFFFF99"/>
      <name val="Calibri"/>
      <family val="2"/>
    </font>
    <font>
      <b/>
      <sz val="11"/>
      <color theme="0"/>
      <name val="Calibri"/>
      <family val="2"/>
    </font>
    <font>
      <b/>
      <sz val="11"/>
      <color rgb="FFFFFF00"/>
      <name val="Calibri"/>
      <family val="2"/>
    </font>
    <font>
      <sz val="18"/>
      <color rgb="FFFFFF00"/>
      <name val="Arial"/>
      <family val="2"/>
    </font>
    <font>
      <b/>
      <sz val="16"/>
      <color rgb="FF0000FF"/>
      <name val="Arial"/>
      <family val="2"/>
    </font>
    <font>
      <b/>
      <sz val="14"/>
      <color rgb="FF0000FF"/>
      <name val="Arial"/>
      <family val="2"/>
    </font>
    <font>
      <b/>
      <sz val="16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14"/>
      <color rgb="FFFF0000"/>
      <name val="Arial"/>
      <family val="2"/>
    </font>
    <font>
      <b/>
      <sz val="18"/>
      <color rgb="FF00206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29"/>
        <bgColor indexed="52"/>
      </patternFill>
    </fill>
    <fill>
      <patternFill patternType="solid">
        <fgColor indexed="12"/>
        <bgColor indexed="39"/>
      </patternFill>
    </fill>
    <fill>
      <patternFill patternType="solid">
        <fgColor rgb="FF0000FF"/>
        <bgColor indexed="39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41"/>
      </patternFill>
    </fill>
    <fill>
      <patternFill patternType="solid">
        <fgColor rgb="FF66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39"/>
      </patternFill>
    </fill>
    <fill>
      <patternFill patternType="solid">
        <fgColor rgb="FFFFCCFF"/>
        <bgColor indexed="64"/>
      </patternFill>
    </fill>
    <fill>
      <patternFill patternType="solid">
        <fgColor rgb="FFCC0000"/>
        <bgColor indexed="52"/>
      </patternFill>
    </fill>
    <fill>
      <patternFill patternType="solid">
        <fgColor rgb="FF002060"/>
        <b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41"/>
      </patternFill>
    </fill>
    <fill>
      <patternFill patternType="solid">
        <fgColor rgb="FFFFFFCC"/>
        <bgColor indexed="41"/>
      </patternFill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0" fillId="0" borderId="0" xfId="0" applyNumberFormat="1"/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/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2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1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4" fillId="0" borderId="0" xfId="0" applyFont="1"/>
    <xf numFmtId="0" fontId="11" fillId="4" borderId="3" xfId="0" applyFont="1" applyFill="1" applyBorder="1" applyAlignment="1">
      <alignment horizontal="center"/>
    </xf>
    <xf numFmtId="0" fontId="51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7" fillId="0" borderId="3" xfId="0" applyFont="1" applyBorder="1"/>
    <xf numFmtId="0" fontId="51" fillId="5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51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wrapText="1"/>
    </xf>
    <xf numFmtId="2" fontId="7" fillId="0" borderId="0" xfId="0" applyNumberFormat="1" applyFont="1" applyBorder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51" fillId="6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2" fillId="4" borderId="5" xfId="0" applyFont="1" applyFill="1" applyBorder="1" applyAlignment="1">
      <alignment horizontal="center"/>
    </xf>
    <xf numFmtId="0" fontId="53" fillId="0" borderId="0" xfId="2" applyFont="1" applyFill="1" applyBorder="1" applyAlignment="1" applyProtection="1">
      <alignment horizontal="center" vertical="center"/>
    </xf>
    <xf numFmtId="0" fontId="34" fillId="4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/>
    </xf>
    <xf numFmtId="2" fontId="7" fillId="7" borderId="3" xfId="0" applyNumberFormat="1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2" fontId="14" fillId="7" borderId="6" xfId="0" applyNumberFormat="1" applyFont="1" applyFill="1" applyBorder="1" applyAlignment="1">
      <alignment horizontal="center" vertical="center"/>
    </xf>
    <xf numFmtId="2" fontId="14" fillId="7" borderId="2" xfId="0" applyNumberFormat="1" applyFont="1" applyFill="1" applyBorder="1" applyAlignment="1">
      <alignment horizontal="center" vertical="center"/>
    </xf>
    <xf numFmtId="2" fontId="15" fillId="7" borderId="3" xfId="0" applyNumberFormat="1" applyFont="1" applyFill="1" applyBorder="1" applyAlignment="1">
      <alignment horizontal="center" vertical="center"/>
    </xf>
    <xf numFmtId="2" fontId="16" fillId="7" borderId="3" xfId="0" applyNumberFormat="1" applyFont="1" applyFill="1" applyBorder="1" applyAlignment="1">
      <alignment horizontal="center" vertical="center"/>
    </xf>
    <xf numFmtId="2" fontId="17" fillId="7" borderId="3" xfId="0" applyNumberFormat="1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2" fontId="17" fillId="7" borderId="3" xfId="0" applyNumberFormat="1" applyFont="1" applyFill="1" applyBorder="1" applyAlignment="1">
      <alignment horizontal="center" vertical="center"/>
    </xf>
    <xf numFmtId="2" fontId="7" fillId="7" borderId="3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/>
    </xf>
    <xf numFmtId="2" fontId="15" fillId="7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15" fillId="7" borderId="3" xfId="0" applyNumberFormat="1" applyFont="1" applyFill="1" applyBorder="1" applyAlignment="1">
      <alignment horizontal="center"/>
    </xf>
    <xf numFmtId="1" fontId="35" fillId="7" borderId="3" xfId="0" applyNumberFormat="1" applyFont="1" applyFill="1" applyBorder="1" applyAlignment="1">
      <alignment horizontal="center"/>
    </xf>
    <xf numFmtId="1" fontId="12" fillId="7" borderId="2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Border="1" applyAlignment="1">
      <alignment horizontal="left"/>
    </xf>
    <xf numFmtId="0" fontId="36" fillId="0" borderId="0" xfId="0" applyFont="1" applyBorder="1"/>
    <xf numFmtId="0" fontId="54" fillId="0" borderId="0" xfId="0" applyFont="1"/>
    <xf numFmtId="2" fontId="7" fillId="8" borderId="2" xfId="0" applyNumberFormat="1" applyFont="1" applyFill="1" applyBorder="1" applyAlignment="1">
      <alignment horizontal="center" vertical="center"/>
    </xf>
    <xf numFmtId="0" fontId="0" fillId="9" borderId="0" xfId="0" applyFill="1"/>
    <xf numFmtId="0" fontId="0" fillId="10" borderId="0" xfId="0" applyFill="1"/>
    <xf numFmtId="0" fontId="37" fillId="9" borderId="0" xfId="0" applyFont="1" applyFill="1"/>
    <xf numFmtId="0" fontId="39" fillId="10" borderId="0" xfId="0" applyFont="1" applyFill="1"/>
    <xf numFmtId="0" fontId="39" fillId="9" borderId="0" xfId="0" applyFont="1" applyFill="1"/>
    <xf numFmtId="0" fontId="55" fillId="9" borderId="0" xfId="0" applyFont="1" applyFill="1"/>
    <xf numFmtId="0" fontId="42" fillId="0" borderId="0" xfId="0" applyFont="1"/>
    <xf numFmtId="165" fontId="15" fillId="11" borderId="3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54" fillId="0" borderId="0" xfId="0" applyFont="1" applyFill="1"/>
    <xf numFmtId="0" fontId="36" fillId="12" borderId="3" xfId="0" applyFont="1" applyFill="1" applyBorder="1" applyAlignment="1">
      <alignment horizontal="center"/>
    </xf>
    <xf numFmtId="0" fontId="36" fillId="13" borderId="0" xfId="0" applyFont="1" applyFill="1" applyAlignment="1">
      <alignment horizontal="center"/>
    </xf>
    <xf numFmtId="0" fontId="56" fillId="7" borderId="3" xfId="0" applyFont="1" applyFill="1" applyBorder="1" applyAlignment="1">
      <alignment horizontal="center"/>
    </xf>
    <xf numFmtId="2" fontId="56" fillId="7" borderId="3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0" borderId="0" xfId="0" applyFont="1" applyBorder="1" applyAlignment="1"/>
    <xf numFmtId="0" fontId="36" fillId="0" borderId="0" xfId="0" applyFont="1" applyBorder="1" applyAlignment="1">
      <alignment wrapText="1"/>
    </xf>
    <xf numFmtId="0" fontId="44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/>
    </xf>
    <xf numFmtId="0" fontId="36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3" fillId="14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center" vertical="center" wrapText="1"/>
    </xf>
    <xf numFmtId="0" fontId="0" fillId="7" borderId="3" xfId="0" applyFill="1" applyBorder="1"/>
    <xf numFmtId="0" fontId="0" fillId="7" borderId="3" xfId="0" applyFont="1" applyFill="1" applyBorder="1" applyAlignment="1">
      <alignment horizontal="center" vertical="center" wrapText="1"/>
    </xf>
    <xf numFmtId="0" fontId="0" fillId="7" borderId="3" xfId="0" applyFont="1" applyFill="1" applyBorder="1"/>
    <xf numFmtId="0" fontId="0" fillId="15" borderId="3" xfId="0" applyFill="1" applyBorder="1" applyAlignment="1">
      <alignment horizontal="center"/>
    </xf>
    <xf numFmtId="0" fontId="0" fillId="15" borderId="3" xfId="0" applyFill="1" applyBorder="1" applyAlignment="1">
      <alignment horizontal="center" vertical="center" wrapText="1"/>
    </xf>
    <xf numFmtId="0" fontId="0" fillId="15" borderId="3" xfId="0" applyFill="1" applyBorder="1"/>
    <xf numFmtId="0" fontId="3" fillId="16" borderId="3" xfId="0" applyFont="1" applyFill="1" applyBorder="1" applyAlignment="1">
      <alignment horizontal="center" vertical="center" wrapText="1"/>
    </xf>
    <xf numFmtId="0" fontId="57" fillId="17" borderId="3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57" fillId="14" borderId="3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48" fillId="14" borderId="3" xfId="0" applyFont="1" applyFill="1" applyBorder="1" applyAlignment="1">
      <alignment horizontal="center" vertical="center" wrapText="1"/>
    </xf>
    <xf numFmtId="0" fontId="7" fillId="0" borderId="0" xfId="0" applyFont="1"/>
    <xf numFmtId="0" fontId="3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2" fontId="15" fillId="8" borderId="2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58" fillId="0" borderId="0" xfId="0" applyFont="1" applyFill="1" applyAlignment="1">
      <alignment horizontal="center"/>
    </xf>
    <xf numFmtId="0" fontId="59" fillId="0" borderId="0" xfId="0" applyFont="1"/>
    <xf numFmtId="0" fontId="58" fillId="0" borderId="0" xfId="0" applyFont="1" applyFill="1"/>
    <xf numFmtId="0" fontId="58" fillId="0" borderId="0" xfId="0" applyFont="1"/>
    <xf numFmtId="0" fontId="7" fillId="0" borderId="3" xfId="0" applyFont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center" vertical="center" wrapText="1"/>
    </xf>
    <xf numFmtId="0" fontId="47" fillId="18" borderId="3" xfId="0" applyNumberFormat="1" applyFont="1" applyFill="1" applyBorder="1" applyAlignment="1">
      <alignment horizontal="center"/>
    </xf>
    <xf numFmtId="0" fontId="0" fillId="7" borderId="3" xfId="0" applyNumberFormat="1" applyFill="1" applyBorder="1" applyAlignment="1">
      <alignment horizontal="center"/>
    </xf>
    <xf numFmtId="0" fontId="47" fillId="18" borderId="3" xfId="0" applyNumberFormat="1" applyFont="1" applyFill="1" applyBorder="1"/>
    <xf numFmtId="0" fontId="0" fillId="7" borderId="3" xfId="0" applyNumberFormat="1" applyFill="1" applyBorder="1"/>
    <xf numFmtId="0" fontId="0" fillId="18" borderId="3" xfId="0" applyNumberFormat="1" applyFill="1" applyBorder="1" applyAlignment="1">
      <alignment horizontal="center"/>
    </xf>
    <xf numFmtId="0" fontId="0" fillId="18" borderId="3" xfId="0" applyNumberFormat="1" applyFill="1" applyBorder="1"/>
    <xf numFmtId="0" fontId="60" fillId="19" borderId="3" xfId="1" applyNumberFormat="1" applyFont="1" applyFill="1" applyBorder="1" applyAlignment="1">
      <alignment horizontal="center" vertical="center" wrapText="1"/>
    </xf>
    <xf numFmtId="0" fontId="61" fillId="20" borderId="3" xfId="1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 wrapText="1"/>
    </xf>
    <xf numFmtId="2" fontId="7" fillId="8" borderId="3" xfId="0" applyNumberFormat="1" applyFont="1" applyFill="1" applyBorder="1" applyAlignment="1">
      <alignment horizontal="center" vertical="center"/>
    </xf>
    <xf numFmtId="2" fontId="15" fillId="8" borderId="3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left" vertical="center" wrapText="1"/>
    </xf>
    <xf numFmtId="0" fontId="36" fillId="21" borderId="0" xfId="0" applyFont="1" applyFill="1"/>
    <xf numFmtId="0" fontId="36" fillId="21" borderId="0" xfId="0" applyFont="1" applyFill="1" applyBorder="1" applyAlignment="1"/>
    <xf numFmtId="0" fontId="59" fillId="22" borderId="0" xfId="0" applyFont="1" applyFill="1"/>
    <xf numFmtId="0" fontId="36" fillId="22" borderId="0" xfId="0" applyFont="1" applyFill="1"/>
    <xf numFmtId="0" fontId="36" fillId="22" borderId="0" xfId="0" applyFont="1" applyFill="1" applyBorder="1" applyAlignment="1"/>
    <xf numFmtId="0" fontId="36" fillId="22" borderId="0" xfId="0" applyFont="1" applyFill="1" applyBorder="1" applyAlignment="1">
      <alignment vertical="center"/>
    </xf>
    <xf numFmtId="0" fontId="36" fillId="22" borderId="0" xfId="0" applyFont="1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61" fillId="20" borderId="10" xfId="1" applyNumberFormat="1" applyFont="1" applyFill="1" applyBorder="1" applyAlignment="1">
      <alignment horizontal="center" vertical="center" wrapText="1"/>
    </xf>
    <xf numFmtId="0" fontId="62" fillId="23" borderId="20" xfId="1" applyNumberFormat="1" applyFont="1" applyFill="1" applyBorder="1" applyAlignment="1">
      <alignment horizontal="center" vertical="center" wrapText="1"/>
    </xf>
    <xf numFmtId="0" fontId="62" fillId="23" borderId="11" xfId="1" applyNumberFormat="1" applyFont="1" applyFill="1" applyBorder="1" applyAlignment="1">
      <alignment horizontal="center" vertical="center" wrapText="1"/>
    </xf>
    <xf numFmtId="0" fontId="0" fillId="15" borderId="12" xfId="0" applyNumberFormat="1" applyFill="1" applyBorder="1" applyAlignment="1">
      <alignment horizontal="center"/>
    </xf>
    <xf numFmtId="165" fontId="0" fillId="15" borderId="13" xfId="0" applyNumberFormat="1" applyFill="1" applyBorder="1" applyAlignment="1">
      <alignment horizontal="center"/>
    </xf>
    <xf numFmtId="0" fontId="0" fillId="15" borderId="3" xfId="0" applyNumberFormat="1" applyFill="1" applyBorder="1"/>
    <xf numFmtId="0" fontId="0" fillId="15" borderId="3" xfId="0" applyNumberFormat="1" applyFill="1" applyBorder="1" applyAlignment="1">
      <alignment horizontal="center"/>
    </xf>
    <xf numFmtId="0" fontId="0" fillId="15" borderId="10" xfId="0" applyNumberFormat="1" applyFill="1" applyBorder="1"/>
    <xf numFmtId="2" fontId="0" fillId="0" borderId="0" xfId="0" applyNumberFormat="1"/>
    <xf numFmtId="0" fontId="7" fillId="24" borderId="3" xfId="0" applyFont="1" applyFill="1" applyBorder="1"/>
    <xf numFmtId="0" fontId="7" fillId="24" borderId="3" xfId="0" applyFont="1" applyFill="1" applyBorder="1" applyAlignment="1">
      <alignment horizontal="center"/>
    </xf>
    <xf numFmtId="2" fontId="7" fillId="24" borderId="3" xfId="0" applyNumberFormat="1" applyFont="1" applyFill="1" applyBorder="1" applyAlignment="1">
      <alignment horizontal="center"/>
    </xf>
    <xf numFmtId="0" fontId="56" fillId="24" borderId="3" xfId="0" applyFont="1" applyFill="1" applyBorder="1" applyAlignment="1">
      <alignment horizontal="center"/>
    </xf>
    <xf numFmtId="2" fontId="56" fillId="24" borderId="3" xfId="0" applyNumberFormat="1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2" fontId="7" fillId="7" borderId="18" xfId="0" applyNumberFormat="1" applyFont="1" applyFill="1" applyBorder="1" applyAlignment="1">
      <alignment horizontal="center"/>
    </xf>
    <xf numFmtId="0" fontId="55" fillId="9" borderId="0" xfId="0" applyFont="1" applyFill="1" applyAlignment="1">
      <alignment horizontal="center"/>
    </xf>
    <xf numFmtId="0" fontId="63" fillId="25" borderId="0" xfId="0" applyFont="1" applyFill="1" applyAlignment="1">
      <alignment horizontal="center" vertical="center"/>
    </xf>
    <xf numFmtId="0" fontId="49" fillId="26" borderId="21" xfId="0" applyFont="1" applyFill="1" applyBorder="1" applyAlignment="1">
      <alignment horizontal="justify" vertical="center" wrapText="1"/>
    </xf>
    <xf numFmtId="0" fontId="49" fillId="26" borderId="22" xfId="0" applyFont="1" applyFill="1" applyBorder="1" applyAlignment="1">
      <alignment horizontal="justify" vertical="center" wrapText="1"/>
    </xf>
    <xf numFmtId="0" fontId="49" fillId="26" borderId="23" xfId="0" applyFont="1" applyFill="1" applyBorder="1" applyAlignment="1">
      <alignment horizontal="justify" vertical="center" wrapText="1"/>
    </xf>
    <xf numFmtId="0" fontId="49" fillId="26" borderId="24" xfId="0" applyFont="1" applyFill="1" applyBorder="1" applyAlignment="1">
      <alignment horizontal="justify" vertical="center" wrapText="1"/>
    </xf>
    <xf numFmtId="0" fontId="49" fillId="26" borderId="0" xfId="0" applyFont="1" applyFill="1" applyBorder="1" applyAlignment="1">
      <alignment horizontal="justify" vertical="center" wrapText="1"/>
    </xf>
    <xf numFmtId="0" fontId="49" fillId="26" borderId="25" xfId="0" applyFont="1" applyFill="1" applyBorder="1" applyAlignment="1">
      <alignment horizontal="justify" vertical="center" wrapText="1"/>
    </xf>
    <xf numFmtId="0" fontId="49" fillId="26" borderId="26" xfId="0" applyFont="1" applyFill="1" applyBorder="1" applyAlignment="1">
      <alignment horizontal="justify" vertical="center" wrapText="1"/>
    </xf>
    <xf numFmtId="0" fontId="49" fillId="26" borderId="27" xfId="0" applyFont="1" applyFill="1" applyBorder="1" applyAlignment="1">
      <alignment horizontal="justify" vertical="center" wrapText="1"/>
    </xf>
    <xf numFmtId="0" fontId="49" fillId="26" borderId="28" xfId="0" applyFont="1" applyFill="1" applyBorder="1" applyAlignment="1">
      <alignment horizontal="justify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8" fillId="4" borderId="10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7" fillId="0" borderId="3" xfId="0" applyFont="1" applyBorder="1"/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0" fontId="64" fillId="7" borderId="14" xfId="0" applyFont="1" applyFill="1" applyBorder="1" applyAlignment="1">
      <alignment horizontal="center" vertical="center"/>
    </xf>
    <xf numFmtId="0" fontId="65" fillId="7" borderId="15" xfId="0" applyFont="1" applyFill="1" applyBorder="1" applyAlignment="1">
      <alignment horizontal="center" vertical="center"/>
    </xf>
    <xf numFmtId="0" fontId="65" fillId="7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 shrinkToFit="1"/>
    </xf>
    <xf numFmtId="0" fontId="18" fillId="4" borderId="18" xfId="0" applyFont="1" applyFill="1" applyBorder="1" applyAlignment="1">
      <alignment horizontal="center" vertical="center" shrinkToFit="1"/>
    </xf>
    <xf numFmtId="0" fontId="18" fillId="4" borderId="12" xfId="0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/>
    </xf>
    <xf numFmtId="0" fontId="67" fillId="0" borderId="15" xfId="0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0" fontId="51" fillId="6" borderId="3" xfId="0" applyFont="1" applyFill="1" applyBorder="1" applyAlignment="1">
      <alignment horizontal="center" vertical="center"/>
    </xf>
    <xf numFmtId="0" fontId="51" fillId="6" borderId="3" xfId="0" applyFont="1" applyFill="1" applyBorder="1" applyAlignment="1">
      <alignment horizontal="center" vertical="center" wrapText="1"/>
    </xf>
    <xf numFmtId="0" fontId="65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8" fillId="15" borderId="14" xfId="0" applyFont="1" applyFill="1" applyBorder="1" applyAlignment="1">
      <alignment horizontal="center" wrapText="1"/>
    </xf>
    <xf numFmtId="0" fontId="23" fillId="15" borderId="15" xfId="0" applyFont="1" applyFill="1" applyBorder="1" applyAlignment="1">
      <alignment horizontal="center" wrapText="1"/>
    </xf>
    <xf numFmtId="0" fontId="23" fillId="15" borderId="16" xfId="0" applyFont="1" applyFill="1" applyBorder="1" applyAlignment="1">
      <alignment horizontal="center" wrapText="1"/>
    </xf>
    <xf numFmtId="0" fontId="55" fillId="9" borderId="0" xfId="0" applyFont="1" applyFill="1" applyAlignment="1">
      <alignment horizontal="left"/>
    </xf>
    <xf numFmtId="0" fontId="69" fillId="9" borderId="0" xfId="0" applyFont="1" applyFill="1" applyAlignment="1">
      <alignment horizontal="left"/>
    </xf>
  </cellXfs>
  <cellStyles count="3">
    <cellStyle name="Énfasis2" xfId="1" builtinId="33" customBuiltin="1"/>
    <cellStyle name="Hipervínculo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90016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FF3333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50E"/>
      <rgbColor rgb="00ED7D31"/>
      <rgbColor rgb="00666699"/>
      <rgbColor rgb="00969696"/>
      <rgbColor rgb="00004586"/>
      <rgbColor rgb="00339966"/>
      <rgbColor rgb="00003300"/>
      <rgbColor rgb="00333300"/>
      <rgbColor rgb="00FF420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MX" sz="1200">
                <a:latin typeface="Arial" pitchFamily="34" charset="0"/>
                <a:cs typeface="Arial" pitchFamily="34" charset="0"/>
              </a:defRPr>
            </a:pPr>
            <a:r>
              <a:rPr lang="es-ES" sz="1200">
                <a:latin typeface="Arial" pitchFamily="34" charset="0"/>
                <a:cs typeface="Arial" pitchFamily="34" charset="0"/>
              </a:rPr>
              <a:t>Gráfico 1. Pirámide Poblacional. CMF</a:t>
            </a:r>
            <a:r>
              <a:rPr lang="es-ES" sz="1200" baseline="0">
                <a:latin typeface="Arial" pitchFamily="34" charset="0"/>
                <a:cs typeface="Arial" pitchFamily="34" charset="0"/>
              </a:rPr>
              <a:t> No. 9 Sagua la Grande,</a:t>
            </a:r>
          </a:p>
          <a:p>
            <a:pPr>
              <a:defRPr lang="es-MX" sz="1200">
                <a:latin typeface="Arial" pitchFamily="34" charset="0"/>
                <a:cs typeface="Arial" pitchFamily="34" charset="0"/>
              </a:defRPr>
            </a:pPr>
            <a:r>
              <a:rPr lang="es-ES" sz="1200" baseline="0">
                <a:latin typeface="Arial" pitchFamily="34" charset="0"/>
                <a:cs typeface="Arial" pitchFamily="34" charset="0"/>
              </a:rPr>
              <a:t>Septiembre-Octubre de 2018.</a:t>
            </a:r>
            <a:endParaRPr lang="es-ES" sz="12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4485822875379442"/>
          <c:y val="1.26293515636126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314581628713417"/>
          <c:y val="0.10360393904250341"/>
          <c:w val="0.78040912713208899"/>
          <c:h val="0.78764116023958564"/>
        </c:manualLayout>
      </c:layout>
      <c:barChart>
        <c:barDir val="bar"/>
        <c:grouping val="clustered"/>
        <c:ser>
          <c:idx val="0"/>
          <c:order val="0"/>
          <c:tx>
            <c:strRef>
              <c:f>Pirámide!$M$5:$M$5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4586"/>
            </a:solidFill>
            <a:ln w="3175">
              <a:solidFill>
                <a:srgbClr val="808080"/>
              </a:solidFill>
              <a:prstDash val="solid"/>
            </a:ln>
          </c:spPr>
          <c:cat>
            <c:strRef>
              <c:f>Pirámide!$L$8:$L$23</c:f>
              <c:strCache>
                <c:ptCount val="16"/>
                <c:pt idx="0">
                  <c:v>0 – 4</c:v>
                </c:pt>
                <c:pt idx="1">
                  <c:v>5 – 9</c:v>
                </c:pt>
                <c:pt idx="2">
                  <c:v>10 – 14</c:v>
                </c:pt>
                <c:pt idx="3">
                  <c:v>15 – 19</c:v>
                </c:pt>
                <c:pt idx="4">
                  <c:v>20 – 24</c:v>
                </c:pt>
                <c:pt idx="5">
                  <c:v>25 – 29</c:v>
                </c:pt>
                <c:pt idx="6">
                  <c:v>30 – 34</c:v>
                </c:pt>
                <c:pt idx="7">
                  <c:v>35 – 39</c:v>
                </c:pt>
                <c:pt idx="8">
                  <c:v>40 – 44</c:v>
                </c:pt>
                <c:pt idx="9">
                  <c:v>45 – 49</c:v>
                </c:pt>
                <c:pt idx="10">
                  <c:v>50 – 54</c:v>
                </c:pt>
                <c:pt idx="11">
                  <c:v>55 – 59</c:v>
                </c:pt>
                <c:pt idx="12">
                  <c:v>60 – 64</c:v>
                </c:pt>
                <c:pt idx="13">
                  <c:v>65 – 69</c:v>
                </c:pt>
                <c:pt idx="14">
                  <c:v>70 – 74</c:v>
                </c:pt>
                <c:pt idx="15">
                  <c:v>75 y +</c:v>
                </c:pt>
              </c:strCache>
            </c:strRef>
          </c:cat>
          <c:val>
            <c:numRef>
              <c:f>Pirámide!$M$8:$M$23</c:f>
              <c:numCache>
                <c:formatCode>0.0;[Red]0.0</c:formatCode>
                <c:ptCount val="16"/>
                <c:pt idx="0">
                  <c:v>-1.171875</c:v>
                </c:pt>
                <c:pt idx="1">
                  <c:v>-0.78125</c:v>
                </c:pt>
                <c:pt idx="2">
                  <c:v>-2.34375</c:v>
                </c:pt>
                <c:pt idx="3">
                  <c:v>-3.90625</c:v>
                </c:pt>
                <c:pt idx="4">
                  <c:v>-1.5625</c:v>
                </c:pt>
                <c:pt idx="5">
                  <c:v>-2.734375</c:v>
                </c:pt>
                <c:pt idx="6">
                  <c:v>-0.390625</c:v>
                </c:pt>
                <c:pt idx="7">
                  <c:v>-2.734375</c:v>
                </c:pt>
                <c:pt idx="8">
                  <c:v>-3.515625</c:v>
                </c:pt>
                <c:pt idx="9">
                  <c:v>-5.078125</c:v>
                </c:pt>
                <c:pt idx="10">
                  <c:v>-3.515625</c:v>
                </c:pt>
                <c:pt idx="11">
                  <c:v>-5.078125</c:v>
                </c:pt>
                <c:pt idx="12">
                  <c:v>-3.125</c:v>
                </c:pt>
                <c:pt idx="13">
                  <c:v>-3.125</c:v>
                </c:pt>
                <c:pt idx="14">
                  <c:v>-0.78125</c:v>
                </c:pt>
                <c:pt idx="15">
                  <c:v>-3.125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31-4F3D-8EC0-5C2A49E3533B}"/>
            </c:ext>
          </c:extLst>
        </c:ser>
        <c:ser>
          <c:idx val="1"/>
          <c:order val="1"/>
          <c:tx>
            <c:strRef>
              <c:f>Pirámide!$N$5:$N$5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420E"/>
            </a:solidFill>
            <a:ln w="3175">
              <a:solidFill>
                <a:srgbClr val="808080"/>
              </a:solidFill>
              <a:prstDash val="solid"/>
            </a:ln>
          </c:spPr>
          <c:cat>
            <c:strRef>
              <c:f>Pirámide!$L$8:$L$23</c:f>
              <c:strCache>
                <c:ptCount val="16"/>
                <c:pt idx="0">
                  <c:v>0 – 4</c:v>
                </c:pt>
                <c:pt idx="1">
                  <c:v>5 – 9</c:v>
                </c:pt>
                <c:pt idx="2">
                  <c:v>10 – 14</c:v>
                </c:pt>
                <c:pt idx="3">
                  <c:v>15 – 19</c:v>
                </c:pt>
                <c:pt idx="4">
                  <c:v>20 – 24</c:v>
                </c:pt>
                <c:pt idx="5">
                  <c:v>25 – 29</c:v>
                </c:pt>
                <c:pt idx="6">
                  <c:v>30 – 34</c:v>
                </c:pt>
                <c:pt idx="7">
                  <c:v>35 – 39</c:v>
                </c:pt>
                <c:pt idx="8">
                  <c:v>40 – 44</c:v>
                </c:pt>
                <c:pt idx="9">
                  <c:v>45 – 49</c:v>
                </c:pt>
                <c:pt idx="10">
                  <c:v>50 – 54</c:v>
                </c:pt>
                <c:pt idx="11">
                  <c:v>55 – 59</c:v>
                </c:pt>
                <c:pt idx="12">
                  <c:v>60 – 64</c:v>
                </c:pt>
                <c:pt idx="13">
                  <c:v>65 – 69</c:v>
                </c:pt>
                <c:pt idx="14">
                  <c:v>70 – 74</c:v>
                </c:pt>
                <c:pt idx="15">
                  <c:v>75 y +</c:v>
                </c:pt>
              </c:strCache>
            </c:strRef>
          </c:cat>
          <c:val>
            <c:numRef>
              <c:f>Pirámide!$N$8:$N$23</c:f>
              <c:numCache>
                <c:formatCode>0.0</c:formatCode>
                <c:ptCount val="16"/>
                <c:pt idx="0">
                  <c:v>1.171875</c:v>
                </c:pt>
                <c:pt idx="1">
                  <c:v>1.953125</c:v>
                </c:pt>
                <c:pt idx="2">
                  <c:v>1.5625</c:v>
                </c:pt>
                <c:pt idx="3">
                  <c:v>3.515625</c:v>
                </c:pt>
                <c:pt idx="4">
                  <c:v>2.734375</c:v>
                </c:pt>
                <c:pt idx="5">
                  <c:v>5.078125</c:v>
                </c:pt>
                <c:pt idx="6">
                  <c:v>1.953125</c:v>
                </c:pt>
                <c:pt idx="7">
                  <c:v>1.5625</c:v>
                </c:pt>
                <c:pt idx="8">
                  <c:v>3.515625</c:v>
                </c:pt>
                <c:pt idx="9">
                  <c:v>6.640625</c:v>
                </c:pt>
                <c:pt idx="10">
                  <c:v>5.46875</c:v>
                </c:pt>
                <c:pt idx="11">
                  <c:v>5.859375</c:v>
                </c:pt>
                <c:pt idx="12">
                  <c:v>2.34375</c:v>
                </c:pt>
                <c:pt idx="13">
                  <c:v>3.90625</c:v>
                </c:pt>
                <c:pt idx="14">
                  <c:v>1.5625</c:v>
                </c:pt>
                <c:pt idx="15">
                  <c:v>8.203125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31-4F3D-8EC0-5C2A49E3533B}"/>
            </c:ext>
          </c:extLst>
        </c:ser>
        <c:dLbls/>
        <c:gapWidth val="0"/>
        <c:overlap val="100"/>
        <c:axId val="143676928"/>
        <c:axId val="143678848"/>
      </c:barChart>
      <c:catAx>
        <c:axId val="1436769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 algn="ctr">
                  <a:defRPr lang="es-MX" sz="1100">
                    <a:latin typeface="Arial" pitchFamily="34" charset="0"/>
                    <a:cs typeface="Arial" pitchFamily="34" charset="0"/>
                  </a:defRPr>
                </a:pPr>
                <a:r>
                  <a:rPr lang="es-ES" sz="1100">
                    <a:latin typeface="Arial" pitchFamily="34" charset="0"/>
                    <a:cs typeface="Arial" pitchFamily="34" charset="0"/>
                  </a:rPr>
                  <a:t>Edad (años)</a:t>
                </a:r>
              </a:p>
            </c:rich>
          </c:tx>
          <c:layout>
            <c:manualLayout>
              <c:xMode val="edge"/>
              <c:yMode val="edge"/>
              <c:x val="3.9352510086036817E-2"/>
              <c:y val="0.487180614051150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lang="es-MX"/>
            </a:pPr>
            <a:endParaRPr lang="es-ES"/>
          </a:p>
        </c:txPr>
        <c:crossAx val="143678848"/>
        <c:crossesAt val="0"/>
        <c:auto val="1"/>
        <c:lblAlgn val="ctr"/>
        <c:lblOffset val="100"/>
        <c:tickLblSkip val="1"/>
        <c:tickMarkSkip val="1"/>
      </c:catAx>
      <c:valAx>
        <c:axId val="143678848"/>
        <c:scaling>
          <c:orientation val="minMax"/>
        </c:scaling>
        <c:axPos val="b"/>
        <c:numFmt formatCode="0.0;[Red]0.0" sourceLinked="0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lang="es-MX"/>
            </a:pPr>
            <a:endParaRPr lang="es-ES"/>
          </a:p>
        </c:txPr>
        <c:crossAx val="143676928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683406477024396"/>
          <c:y val="0.93359824208020514"/>
          <c:w val="0.44243283354762841"/>
          <c:h val="4.9309650247207473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MX"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cat>
            <c:strRef>
              <c:f>Pirámide!$B$32:$B$47</c:f>
              <c:strCache>
                <c:ptCount val="16"/>
                <c:pt idx="0">
                  <c:v>0 – 4</c:v>
                </c:pt>
                <c:pt idx="1">
                  <c:v>5 – 9</c:v>
                </c:pt>
                <c:pt idx="2">
                  <c:v>10 – 14</c:v>
                </c:pt>
                <c:pt idx="3">
                  <c:v>15 – 19</c:v>
                </c:pt>
                <c:pt idx="4">
                  <c:v>20 – 24</c:v>
                </c:pt>
                <c:pt idx="5">
                  <c:v>25 – 29</c:v>
                </c:pt>
                <c:pt idx="6">
                  <c:v>30 – 34</c:v>
                </c:pt>
                <c:pt idx="7">
                  <c:v>35 – 39</c:v>
                </c:pt>
                <c:pt idx="8">
                  <c:v>40 – 44</c:v>
                </c:pt>
                <c:pt idx="9">
                  <c:v>45 – 49</c:v>
                </c:pt>
                <c:pt idx="10">
                  <c:v>50 – 54</c:v>
                </c:pt>
                <c:pt idx="11">
                  <c:v>55 – 59</c:v>
                </c:pt>
                <c:pt idx="12">
                  <c:v>60 – 64</c:v>
                </c:pt>
                <c:pt idx="13">
                  <c:v>65 – 69</c:v>
                </c:pt>
                <c:pt idx="14">
                  <c:v>70 – 74</c:v>
                </c:pt>
                <c:pt idx="15">
                  <c:v>75 y +</c:v>
                </c:pt>
              </c:strCache>
            </c:strRef>
          </c:cat>
          <c:val>
            <c:numRef>
              <c:f>Pirámide!$C$32:$C$47</c:f>
              <c:numCache>
                <c:formatCode>General</c:formatCode>
                <c:ptCount val="16"/>
                <c:pt idx="0">
                  <c:v>1</c:v>
                </c:pt>
                <c:pt idx="1">
                  <c:v>0.4</c:v>
                </c:pt>
                <c:pt idx="2">
                  <c:v>1.5</c:v>
                </c:pt>
                <c:pt idx="3">
                  <c:v>1.1111111111111112</c:v>
                </c:pt>
                <c:pt idx="4">
                  <c:v>0.5714285714285714</c:v>
                </c:pt>
                <c:pt idx="5">
                  <c:v>0.53846153846153844</c:v>
                </c:pt>
                <c:pt idx="6">
                  <c:v>0.2</c:v>
                </c:pt>
                <c:pt idx="7">
                  <c:v>1.75</c:v>
                </c:pt>
                <c:pt idx="8">
                  <c:v>1</c:v>
                </c:pt>
                <c:pt idx="9">
                  <c:v>0.76470588235294112</c:v>
                </c:pt>
                <c:pt idx="10">
                  <c:v>0.6428571428571429</c:v>
                </c:pt>
                <c:pt idx="11">
                  <c:v>0.8666666666666667</c:v>
                </c:pt>
                <c:pt idx="12">
                  <c:v>1.3333333333333333</c:v>
                </c:pt>
                <c:pt idx="13">
                  <c:v>0.8</c:v>
                </c:pt>
                <c:pt idx="14">
                  <c:v>0.5</c:v>
                </c:pt>
                <c:pt idx="15">
                  <c:v>0.38095238095238093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D-41AF-B6CE-C97374B35E27}"/>
            </c:ext>
          </c:extLst>
        </c:ser>
        <c:dLbls/>
        <c:marker val="1"/>
        <c:axId val="143715712"/>
        <c:axId val="143717504"/>
      </c:lineChart>
      <c:catAx>
        <c:axId val="143715712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lang="es-MX"/>
            </a:pPr>
            <a:endParaRPr lang="es-ES"/>
          </a:p>
        </c:txPr>
        <c:crossAx val="143717504"/>
        <c:crosses val="autoZero"/>
        <c:auto val="1"/>
        <c:lblAlgn val="ctr"/>
        <c:lblOffset val="100"/>
      </c:catAx>
      <c:valAx>
        <c:axId val="14371750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MX"/>
            </a:pPr>
            <a:endParaRPr lang="es-ES"/>
          </a:p>
        </c:txPr>
        <c:crossAx val="14371571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MX"/>
          </a:pPr>
          <a:endParaRPr lang="es-ES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MX"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/>
              <a:t>Distribución de pacientes según grupo dispensarial y sexo.</a:t>
            </a:r>
          </a:p>
        </c:rich>
      </c:tx>
      <c:layout>
        <c:manualLayout>
          <c:xMode val="edge"/>
          <c:yMode val="edge"/>
          <c:x val="0.12543578911719233"/>
          <c:y val="1.09890109890109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98267620885866"/>
          <c:y val="0.16849845692365378"/>
          <c:w val="0.74274154755045874"/>
          <c:h val="0.63919500447059541"/>
        </c:manualLayout>
      </c:layout>
      <c:barChart>
        <c:barDir val="col"/>
        <c:grouping val="clustered"/>
        <c:ser>
          <c:idx val="0"/>
          <c:order val="0"/>
          <c:tx>
            <c:strRef>
              <c:f>'Tablas pacientes'!$C$46:$C$46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chemeClr val="tx1"/>
              </a:solidFill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pacientes'!$B$48:$B$51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'Tablas pacientes'!$C$48:$C$51</c:f>
              <c:numCache>
                <c:formatCode>General</c:formatCode>
                <c:ptCount val="4"/>
                <c:pt idx="0">
                  <c:v>1</c:v>
                </c:pt>
                <c:pt idx="1">
                  <c:v>43</c:v>
                </c:pt>
                <c:pt idx="2">
                  <c:v>101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16-47AC-B6EA-28A09C4B8ADB}"/>
            </c:ext>
          </c:extLst>
        </c:ser>
        <c:ser>
          <c:idx val="1"/>
          <c:order val="1"/>
          <c:tx>
            <c:strRef>
              <c:f>'Tablas pacientes'!$E$46:$E$46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70C0"/>
            </a:solidFill>
            <a:ln w="25400">
              <a:solidFill>
                <a:schemeClr val="tx1"/>
              </a:solidFill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pacientes'!$B$48:$B$51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'Tablas pacientes'!$E$48:$E$51</c:f>
              <c:numCache>
                <c:formatCode>General</c:formatCode>
                <c:ptCount val="4"/>
                <c:pt idx="0">
                  <c:v>5</c:v>
                </c:pt>
                <c:pt idx="1">
                  <c:v>40</c:v>
                </c:pt>
                <c:pt idx="2">
                  <c:v>64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16-47AC-B6EA-28A09C4B8ADB}"/>
            </c:ext>
          </c:extLst>
        </c:ser>
        <c:dLbls/>
        <c:gapWidth val="100"/>
        <c:axId val="144017664"/>
        <c:axId val="144032128"/>
      </c:barChart>
      <c:catAx>
        <c:axId val="144017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s-MX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100" b="1"/>
                  <a:t>Grupo dispensarial</a:t>
                </a:r>
              </a:p>
            </c:rich>
          </c:tx>
          <c:layout>
            <c:manualLayout>
              <c:xMode val="edge"/>
              <c:yMode val="edge"/>
              <c:x val="0.37456483474370467"/>
              <c:y val="0.892858296559084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032128"/>
        <c:crossesAt val="0"/>
        <c:auto val="1"/>
        <c:lblAlgn val="ctr"/>
        <c:lblOffset val="100"/>
        <c:tickLblSkip val="1"/>
        <c:tickMarkSkip val="1"/>
      </c:catAx>
      <c:valAx>
        <c:axId val="1440321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MX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100" b="1"/>
                  <a:t>Cantidad de pacientes</a:t>
                </a:r>
              </a:p>
            </c:rich>
          </c:tx>
          <c:layout>
            <c:manualLayout>
              <c:xMode val="edge"/>
              <c:yMode val="edge"/>
              <c:x val="2.9129312995468094E-2"/>
              <c:y val="0.260989587839981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01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17037641092838"/>
          <c:y val="0.44505552190591557"/>
          <c:w val="0.17015110802151431"/>
          <c:h val="0.11813215655735344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MX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MX"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</a:t>
            </a:r>
            <a:r>
              <a:rPr lang="es-ES" baseline="0"/>
              <a:t> 2. </a:t>
            </a:r>
            <a:r>
              <a:rPr lang="es-ES"/>
              <a:t>Distribución de los pacientes según nivel de escolarización.</a:t>
            </a:r>
          </a:p>
        </c:rich>
      </c:tx>
      <c:layout>
        <c:manualLayout>
          <c:xMode val="edge"/>
          <c:yMode val="edge"/>
          <c:x val="0.19512214819301432"/>
          <c:y val="3.2967052302819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98267620885866"/>
          <c:y val="0.25824210465598252"/>
          <c:w val="0.85714358628421905"/>
          <c:h val="0.50274792714941308"/>
        </c:manualLayout>
      </c:layout>
      <c:barChart>
        <c:barDir val="col"/>
        <c:grouping val="clustered"/>
        <c:ser>
          <c:idx val="0"/>
          <c:order val="0"/>
          <c:tx>
            <c:v>Escolaridad</c:v>
          </c:tx>
          <c:spPr>
            <a:solidFill>
              <a:srgbClr val="004586"/>
            </a:solidFill>
            <a:ln w="25400">
              <a:solidFill>
                <a:schemeClr val="tx1"/>
              </a:solidFill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pacientes'!$B$25:$B$30</c:f>
              <c:strCache>
                <c:ptCount val="6"/>
                <c:pt idx="0">
                  <c:v>Sin escolarización</c:v>
                </c:pt>
                <c:pt idx="1">
                  <c:v>Primaria sin terminar</c:v>
                </c:pt>
                <c:pt idx="2">
                  <c:v>Primaria concluida</c:v>
                </c:pt>
                <c:pt idx="3">
                  <c:v>Secundaria </c:v>
                </c:pt>
                <c:pt idx="4">
                  <c:v>Preuniversitario</c:v>
                </c:pt>
                <c:pt idx="5">
                  <c:v>Universitario</c:v>
                </c:pt>
              </c:strCache>
            </c:strRef>
          </c:cat>
          <c:val>
            <c:numRef>
              <c:f>'Tablas pacientes'!$C$25:$C$30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80</c:v>
                </c:pt>
                <c:pt idx="4">
                  <c:v>110</c:v>
                </c:pt>
                <c:pt idx="5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1A-407C-B2DF-9359D57C2F6C}"/>
            </c:ext>
          </c:extLst>
        </c:ser>
        <c:dLbls/>
        <c:gapWidth val="100"/>
        <c:axId val="140612352"/>
        <c:axId val="140614272"/>
      </c:barChart>
      <c:catAx>
        <c:axId val="140612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s-MX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100" b="1"/>
                  <a:t>Nivel de escolarización</a:t>
                </a:r>
              </a:p>
            </c:rich>
          </c:tx>
          <c:layout>
            <c:manualLayout>
              <c:xMode val="edge"/>
              <c:yMode val="edge"/>
              <c:x val="0.43031389607767573"/>
              <c:y val="0.892858253053563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614272"/>
        <c:crosses val="autoZero"/>
        <c:auto val="1"/>
        <c:lblAlgn val="ctr"/>
        <c:lblOffset val="100"/>
        <c:tickLblSkip val="1"/>
        <c:tickMarkSkip val="1"/>
      </c:catAx>
      <c:valAx>
        <c:axId val="1406142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MX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b="1"/>
                  <a:t>Cantidada de individuos</a:t>
                </a:r>
              </a:p>
            </c:rich>
          </c:tx>
          <c:layout>
            <c:manualLayout>
              <c:xMode val="edge"/>
              <c:yMode val="edge"/>
              <c:x val="3.1358919295927171E-2"/>
              <c:y val="0.321428759952492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612352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MX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Distribución de los pacientes según el sexo.</a:t>
            </a:r>
          </a:p>
        </c:rich>
      </c:tx>
      <c:layout>
        <c:manualLayout>
          <c:xMode val="edge"/>
          <c:yMode val="edge"/>
          <c:x val="0.20383293551720674"/>
          <c:y val="3.2876712328767134E-2"/>
        </c:manualLayout>
      </c:layout>
      <c:spPr>
        <a:noFill/>
        <a:ln w="25400">
          <a:noFill/>
        </a:ln>
      </c:spPr>
    </c:title>
    <c:view3D>
      <c:rotX val="30"/>
      <c:rotY val="180"/>
      <c:perspective val="0"/>
    </c:view3D>
    <c:plotArea>
      <c:layout>
        <c:manualLayout>
          <c:layoutTarget val="inner"/>
          <c:xMode val="edge"/>
          <c:yMode val="edge"/>
          <c:x val="0.2549364865977119"/>
          <c:y val="0.34155251141552512"/>
          <c:w val="0.41231163177773517"/>
          <c:h val="0.40365296803652967"/>
        </c:manualLayout>
      </c:layout>
      <c:pie3DChart>
        <c:varyColors val="1"/>
        <c:ser>
          <c:idx val="0"/>
          <c:order val="0"/>
          <c:spPr>
            <a:solidFill>
              <a:srgbClr val="004586"/>
            </a:solidFill>
            <a:ln w="25400">
              <a:noFill/>
            </a:ln>
          </c:spPr>
          <c:dPt>
            <c:idx val="0"/>
            <c:spPr>
              <a:solidFill>
                <a:srgbClr val="F517E5"/>
              </a:solidFill>
              <a:ln w="25400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AE-4498-BE4C-58797019B56B}"/>
              </c:ext>
            </c:extLst>
          </c:dPt>
          <c:dPt>
            <c:idx val="1"/>
            <c:spPr>
              <a:solidFill>
                <a:srgbClr val="3366FF"/>
              </a:solidFill>
              <a:ln w="25400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AE-4498-BE4C-58797019B56B}"/>
              </c:ext>
            </c:extLst>
          </c:dPt>
          <c:dLbls>
            <c:dLbl>
              <c:idx val="0"/>
              <c:layout>
                <c:manualLayout>
                  <c:x val="3.1982038830512038E-2"/>
                  <c:y val="-0.1169191385323409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/>
                  </a:pPr>
                  <a:endParaRPr lang="es-ES"/>
                </a:p>
              </c:txPr>
              <c:dLblPos val="bestFit"/>
              <c:showVal val="1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4AE-4498-BE4C-58797019B56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410509661902007E-3"/>
                  <c:y val="-0.15530262826735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/>
                  </a:pPr>
                  <a:endParaRPr lang="es-ES"/>
                </a:p>
              </c:txPr>
              <c:dLblPos val="bestFit"/>
              <c:showVal val="1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4AE-4498-BE4C-58797019B56B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/>
                </a:pPr>
                <a:endParaRPr lang="es-ES"/>
              </a:p>
            </c:txPr>
            <c:showVal val="1"/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'Tablas pacientes'!$B$17:$B$18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'Tablas pacientes'!$C$17:$C$18</c:f>
              <c:numCache>
                <c:formatCode>General</c:formatCode>
                <c:ptCount val="2"/>
                <c:pt idx="0">
                  <c:v>146</c:v>
                </c:pt>
                <c:pt idx="1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AE-4498-BE4C-58797019B56B}"/>
            </c:ext>
          </c:extLst>
        </c:ser>
        <c:dLbls/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64810191409001"/>
          <c:y val="0.81461187214611885"/>
          <c:w val="0.47096417825820558"/>
          <c:h val="8.584474885844752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MX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666750</xdr:colOff>
      <xdr:row>0</xdr:row>
      <xdr:rowOff>542925</xdr:rowOff>
    </xdr:to>
    <xdr:sp macro="" textlink="" fLocksText="0">
      <xdr:nvSpPr>
        <xdr:cNvPr id="2050" name="Text Box 2" hidden="1">
          <a:extLst>
            <a:ext uri="{FF2B5EF4-FFF2-40B4-BE49-F238E27FC236}">
              <a16:creationId xmlns:a16="http://schemas.microsoft.com/office/drawing/2014/main" xmlns="" id="{00000000-0008-0000-0200-000002080000}"/>
            </a:ext>
          </a:extLst>
        </xdr:cNvPr>
        <xdr:cNvSpPr txBox="1">
          <a:spLocks/>
        </xdr:cNvSpPr>
      </xdr:nvSpPr>
      <xdr:spPr bwMode="auto">
        <a:xfrm>
          <a:off x="1533525" y="0"/>
          <a:ext cx="990600" cy="54292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8</xdr:col>
      <xdr:colOff>209550</xdr:colOff>
      <xdr:row>0</xdr:row>
      <xdr:rowOff>0</xdr:rowOff>
    </xdr:from>
    <xdr:to>
      <xdr:col>10</xdr:col>
      <xdr:colOff>590550</xdr:colOff>
      <xdr:row>5</xdr:row>
      <xdr:rowOff>38100</xdr:rowOff>
    </xdr:to>
    <xdr:sp macro="" textlink="" fLocksText="0">
      <xdr:nvSpPr>
        <xdr:cNvPr id="2056" name="Text Box 8" hidden="1">
          <a:extLst>
            <a:ext uri="{FF2B5EF4-FFF2-40B4-BE49-F238E27FC236}">
              <a16:creationId xmlns:a16="http://schemas.microsoft.com/office/drawing/2014/main" xmlns="" id="{00000000-0008-0000-0200-000008080000}"/>
            </a:ext>
          </a:extLst>
        </xdr:cNvPr>
        <xdr:cNvSpPr txBox="1">
          <a:spLocks/>
        </xdr:cNvSpPr>
      </xdr:nvSpPr>
      <xdr:spPr bwMode="auto">
        <a:xfrm>
          <a:off x="6524625" y="0"/>
          <a:ext cx="1914525" cy="14001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vertOverflow="clip" wrap="square" lIns="18288" tIns="0" rIns="0" bIns="0" anchor="t" upright="1"/>
        <a:lstStyle/>
        <a:p>
          <a:pPr algn="just" rtl="0">
            <a:defRPr sz="1000"/>
          </a:pPr>
          <a:endParaRPr lang="en-US"/>
        </a:p>
      </xdr:txBody>
    </xdr:sp>
    <xdr:clientData fLocksWithSheet="0" fPrintsWithSheet="0"/>
  </xdr:twoCellAnchor>
  <xdr:twoCellAnchor editAs="oneCell">
    <xdr:from>
      <xdr:col>10</xdr:col>
      <xdr:colOff>209550</xdr:colOff>
      <xdr:row>0</xdr:row>
      <xdr:rowOff>0</xdr:rowOff>
    </xdr:from>
    <xdr:to>
      <xdr:col>12</xdr:col>
      <xdr:colOff>200025</xdr:colOff>
      <xdr:row>2</xdr:row>
      <xdr:rowOff>180975</xdr:rowOff>
    </xdr:to>
    <xdr:sp macro="" textlink="" fLocksText="0">
      <xdr:nvSpPr>
        <xdr:cNvPr id="2058" name="Text Box 10" hidden="1">
          <a:extLst>
            <a:ext uri="{FF2B5EF4-FFF2-40B4-BE49-F238E27FC236}">
              <a16:creationId xmlns:a16="http://schemas.microsoft.com/office/drawing/2014/main" xmlns="" id="{00000000-0008-0000-0200-00000A080000}"/>
            </a:ext>
          </a:extLst>
        </xdr:cNvPr>
        <xdr:cNvSpPr txBox="1">
          <a:spLocks/>
        </xdr:cNvSpPr>
      </xdr:nvSpPr>
      <xdr:spPr bwMode="auto">
        <a:xfrm>
          <a:off x="8058150" y="0"/>
          <a:ext cx="1533525" cy="9715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12</xdr:col>
      <xdr:colOff>209550</xdr:colOff>
      <xdr:row>0</xdr:row>
      <xdr:rowOff>0</xdr:rowOff>
    </xdr:from>
    <xdr:to>
      <xdr:col>14</xdr:col>
      <xdr:colOff>323850</xdr:colOff>
      <xdr:row>1</xdr:row>
      <xdr:rowOff>152400</xdr:rowOff>
    </xdr:to>
    <xdr:sp macro="" textlink="" fLocksText="0">
      <xdr:nvSpPr>
        <xdr:cNvPr id="2060" name="Text Box 12" hidden="1">
          <a:extLst>
            <a:ext uri="{FF2B5EF4-FFF2-40B4-BE49-F238E27FC236}">
              <a16:creationId xmlns:a16="http://schemas.microsoft.com/office/drawing/2014/main" xmlns="" id="{00000000-0008-0000-0200-00000C080000}"/>
            </a:ext>
          </a:extLst>
        </xdr:cNvPr>
        <xdr:cNvSpPr txBox="1">
          <a:spLocks/>
        </xdr:cNvSpPr>
      </xdr:nvSpPr>
      <xdr:spPr bwMode="auto">
        <a:xfrm>
          <a:off x="9601200" y="0"/>
          <a:ext cx="1685925" cy="7524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14</xdr:col>
      <xdr:colOff>200025</xdr:colOff>
      <xdr:row>0</xdr:row>
      <xdr:rowOff>0</xdr:rowOff>
    </xdr:from>
    <xdr:to>
      <xdr:col>16</xdr:col>
      <xdr:colOff>523875</xdr:colOff>
      <xdr:row>6</xdr:row>
      <xdr:rowOff>104775</xdr:rowOff>
    </xdr:to>
    <xdr:sp macro="" textlink="" fLocksText="0">
      <xdr:nvSpPr>
        <xdr:cNvPr id="2062" name="Text Box 14" hidden="1">
          <a:extLst>
            <a:ext uri="{FF2B5EF4-FFF2-40B4-BE49-F238E27FC236}">
              <a16:creationId xmlns:a16="http://schemas.microsoft.com/office/drawing/2014/main" xmlns="" id="{00000000-0008-0000-0200-00000E080000}"/>
            </a:ext>
          </a:extLst>
        </xdr:cNvPr>
        <xdr:cNvSpPr txBox="1">
          <a:spLocks/>
        </xdr:cNvSpPr>
      </xdr:nvSpPr>
      <xdr:spPr bwMode="auto">
        <a:xfrm>
          <a:off x="11163300" y="0"/>
          <a:ext cx="1876425" cy="16573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15</xdr:col>
      <xdr:colOff>200025</xdr:colOff>
      <xdr:row>0</xdr:row>
      <xdr:rowOff>0</xdr:rowOff>
    </xdr:from>
    <xdr:to>
      <xdr:col>17</xdr:col>
      <xdr:colOff>523875</xdr:colOff>
      <xdr:row>6</xdr:row>
      <xdr:rowOff>104775</xdr:rowOff>
    </xdr:to>
    <xdr:sp macro="" textlink="" fLocksText="0">
      <xdr:nvSpPr>
        <xdr:cNvPr id="2063" name="Text Box 15" hidden="1">
          <a:extLst>
            <a:ext uri="{FF2B5EF4-FFF2-40B4-BE49-F238E27FC236}">
              <a16:creationId xmlns:a16="http://schemas.microsoft.com/office/drawing/2014/main" xmlns="" id="{00000000-0008-0000-0200-00000F080000}"/>
            </a:ext>
          </a:extLst>
        </xdr:cNvPr>
        <xdr:cNvSpPr txBox="1">
          <a:spLocks/>
        </xdr:cNvSpPr>
      </xdr:nvSpPr>
      <xdr:spPr bwMode="auto">
        <a:xfrm>
          <a:off x="11915775" y="0"/>
          <a:ext cx="1876425" cy="16573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16</xdr:col>
      <xdr:colOff>200025</xdr:colOff>
      <xdr:row>0</xdr:row>
      <xdr:rowOff>0</xdr:rowOff>
    </xdr:from>
    <xdr:to>
      <xdr:col>18</xdr:col>
      <xdr:colOff>581025</xdr:colOff>
      <xdr:row>6</xdr:row>
      <xdr:rowOff>104775</xdr:rowOff>
    </xdr:to>
    <xdr:sp macro="" textlink="" fLocksText="0">
      <xdr:nvSpPr>
        <xdr:cNvPr id="2064" name="Text Box 16" hidden="1">
          <a:extLst>
            <a:ext uri="{FF2B5EF4-FFF2-40B4-BE49-F238E27FC236}">
              <a16:creationId xmlns:a16="http://schemas.microsoft.com/office/drawing/2014/main" xmlns="" id="{00000000-0008-0000-0200-000010080000}"/>
            </a:ext>
          </a:extLst>
        </xdr:cNvPr>
        <xdr:cNvSpPr txBox="1">
          <a:spLocks/>
        </xdr:cNvSpPr>
      </xdr:nvSpPr>
      <xdr:spPr bwMode="auto">
        <a:xfrm>
          <a:off x="12715875" y="0"/>
          <a:ext cx="1876425" cy="16573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17</xdr:col>
      <xdr:colOff>200025</xdr:colOff>
      <xdr:row>0</xdr:row>
      <xdr:rowOff>0</xdr:rowOff>
    </xdr:from>
    <xdr:to>
      <xdr:col>19</xdr:col>
      <xdr:colOff>628650</xdr:colOff>
      <xdr:row>6</xdr:row>
      <xdr:rowOff>104775</xdr:rowOff>
    </xdr:to>
    <xdr:sp macro="" textlink="" fLocksText="0">
      <xdr:nvSpPr>
        <xdr:cNvPr id="2065" name="Text Box 17" hidden="1">
          <a:extLst>
            <a:ext uri="{FF2B5EF4-FFF2-40B4-BE49-F238E27FC236}">
              <a16:creationId xmlns:a16="http://schemas.microsoft.com/office/drawing/2014/main" xmlns="" id="{00000000-0008-0000-0200-000011080000}"/>
            </a:ext>
          </a:extLst>
        </xdr:cNvPr>
        <xdr:cNvSpPr txBox="1">
          <a:spLocks/>
        </xdr:cNvSpPr>
      </xdr:nvSpPr>
      <xdr:spPr bwMode="auto">
        <a:xfrm>
          <a:off x="13468350" y="0"/>
          <a:ext cx="1885950" cy="16573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27</xdr:col>
      <xdr:colOff>0</xdr:colOff>
      <xdr:row>0</xdr:row>
      <xdr:rowOff>0</xdr:rowOff>
    </xdr:from>
    <xdr:to>
      <xdr:col>30</xdr:col>
      <xdr:colOff>552450</xdr:colOff>
      <xdr:row>9</xdr:row>
      <xdr:rowOff>28575</xdr:rowOff>
    </xdr:to>
    <xdr:sp macro="" textlink="" fLocksText="0">
      <xdr:nvSpPr>
        <xdr:cNvPr id="2067" name="Text Box 19" hidden="1">
          <a:extLst>
            <a:ext uri="{FF2B5EF4-FFF2-40B4-BE49-F238E27FC236}">
              <a16:creationId xmlns:a16="http://schemas.microsoft.com/office/drawing/2014/main" xmlns="" id="{00000000-0008-0000-0200-000013080000}"/>
            </a:ext>
          </a:extLst>
        </xdr:cNvPr>
        <xdr:cNvSpPr txBox="1">
          <a:spLocks/>
        </xdr:cNvSpPr>
      </xdr:nvSpPr>
      <xdr:spPr bwMode="auto">
        <a:xfrm>
          <a:off x="20440650" y="0"/>
          <a:ext cx="3429000" cy="21526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27</xdr:col>
      <xdr:colOff>0</xdr:colOff>
      <xdr:row>0</xdr:row>
      <xdr:rowOff>0</xdr:rowOff>
    </xdr:from>
    <xdr:to>
      <xdr:col>30</xdr:col>
      <xdr:colOff>552450</xdr:colOff>
      <xdr:row>9</xdr:row>
      <xdr:rowOff>28575</xdr:rowOff>
    </xdr:to>
    <xdr:sp macro="" textlink="" fLocksText="0">
      <xdr:nvSpPr>
        <xdr:cNvPr id="2068" name="Text Box 20" hidden="1">
          <a:extLst>
            <a:ext uri="{FF2B5EF4-FFF2-40B4-BE49-F238E27FC236}">
              <a16:creationId xmlns:a16="http://schemas.microsoft.com/office/drawing/2014/main" xmlns="" id="{00000000-0008-0000-0200-000014080000}"/>
            </a:ext>
          </a:extLst>
        </xdr:cNvPr>
        <xdr:cNvSpPr txBox="1">
          <a:spLocks/>
        </xdr:cNvSpPr>
      </xdr:nvSpPr>
      <xdr:spPr bwMode="auto">
        <a:xfrm>
          <a:off x="20440650" y="0"/>
          <a:ext cx="3429000" cy="21526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27</xdr:col>
      <xdr:colOff>0</xdr:colOff>
      <xdr:row>0</xdr:row>
      <xdr:rowOff>0</xdr:rowOff>
    </xdr:from>
    <xdr:to>
      <xdr:col>30</xdr:col>
      <xdr:colOff>561975</xdr:colOff>
      <xdr:row>9</xdr:row>
      <xdr:rowOff>28575</xdr:rowOff>
    </xdr:to>
    <xdr:sp macro="" textlink="" fLocksText="0">
      <xdr:nvSpPr>
        <xdr:cNvPr id="2069" name="Text Box 21" hidden="1">
          <a:extLst>
            <a:ext uri="{FF2B5EF4-FFF2-40B4-BE49-F238E27FC236}">
              <a16:creationId xmlns:a16="http://schemas.microsoft.com/office/drawing/2014/main" xmlns="" id="{00000000-0008-0000-0200-000015080000}"/>
            </a:ext>
          </a:extLst>
        </xdr:cNvPr>
        <xdr:cNvSpPr txBox="1">
          <a:spLocks/>
        </xdr:cNvSpPr>
      </xdr:nvSpPr>
      <xdr:spPr bwMode="auto">
        <a:xfrm>
          <a:off x="20440650" y="0"/>
          <a:ext cx="3438525" cy="21526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27</xdr:col>
      <xdr:colOff>0</xdr:colOff>
      <xdr:row>0</xdr:row>
      <xdr:rowOff>0</xdr:rowOff>
    </xdr:from>
    <xdr:to>
      <xdr:col>30</xdr:col>
      <xdr:colOff>552450</xdr:colOff>
      <xdr:row>9</xdr:row>
      <xdr:rowOff>28575</xdr:rowOff>
    </xdr:to>
    <xdr:sp macro="" textlink="" fLocksText="0">
      <xdr:nvSpPr>
        <xdr:cNvPr id="2070" name="Text Box 22" hidden="1">
          <a:extLst>
            <a:ext uri="{FF2B5EF4-FFF2-40B4-BE49-F238E27FC236}">
              <a16:creationId xmlns:a16="http://schemas.microsoft.com/office/drawing/2014/main" xmlns="" id="{00000000-0008-0000-0200-000016080000}"/>
            </a:ext>
          </a:extLst>
        </xdr:cNvPr>
        <xdr:cNvSpPr txBox="1">
          <a:spLocks/>
        </xdr:cNvSpPr>
      </xdr:nvSpPr>
      <xdr:spPr bwMode="auto">
        <a:xfrm>
          <a:off x="20440650" y="0"/>
          <a:ext cx="3429000" cy="21526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27</xdr:col>
      <xdr:colOff>200025</xdr:colOff>
      <xdr:row>0</xdr:row>
      <xdr:rowOff>0</xdr:rowOff>
    </xdr:from>
    <xdr:to>
      <xdr:col>30</xdr:col>
      <xdr:colOff>762000</xdr:colOff>
      <xdr:row>9</xdr:row>
      <xdr:rowOff>28575</xdr:rowOff>
    </xdr:to>
    <xdr:sp macro="" textlink="" fLocksText="0">
      <xdr:nvSpPr>
        <xdr:cNvPr id="2071" name="Text Box 23" hidden="1">
          <a:extLst>
            <a:ext uri="{FF2B5EF4-FFF2-40B4-BE49-F238E27FC236}">
              <a16:creationId xmlns:a16="http://schemas.microsoft.com/office/drawing/2014/main" xmlns="" id="{00000000-0008-0000-0200-000017080000}"/>
            </a:ext>
          </a:extLst>
        </xdr:cNvPr>
        <xdr:cNvSpPr txBox="1">
          <a:spLocks/>
        </xdr:cNvSpPr>
      </xdr:nvSpPr>
      <xdr:spPr bwMode="auto">
        <a:xfrm>
          <a:off x="20640675" y="0"/>
          <a:ext cx="3438525" cy="21526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absolute">
    <xdr:from>
      <xdr:col>26</xdr:col>
      <xdr:colOff>257175</xdr:colOff>
      <xdr:row>0</xdr:row>
      <xdr:rowOff>19050</xdr:rowOff>
    </xdr:from>
    <xdr:to>
      <xdr:col>27</xdr:col>
      <xdr:colOff>533400</xdr:colOff>
      <xdr:row>0</xdr:row>
      <xdr:rowOff>466725</xdr:rowOff>
    </xdr:to>
    <xdr:sp macro="" textlink="">
      <xdr:nvSpPr>
        <xdr:cNvPr id="2097" name="Text Box 49" hidden="1">
          <a:extLst>
            <a:ext uri="{FF2B5EF4-FFF2-40B4-BE49-F238E27FC236}">
              <a16:creationId xmlns:a16="http://schemas.microsoft.com/office/drawing/2014/main" xmlns="" id="{00000000-0008-0000-0200-000031080000}"/>
            </a:ext>
          </a:extLst>
        </xdr:cNvPr>
        <xdr:cNvSpPr txBox="1">
          <a:spLocks noChangeArrowheads="1"/>
        </xdr:cNvSpPr>
      </xdr:nvSpPr>
      <xdr:spPr bwMode="auto">
        <a:xfrm>
          <a:off x="19983450" y="19050"/>
          <a:ext cx="990600" cy="447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20</xdr:col>
      <xdr:colOff>228600</xdr:colOff>
      <xdr:row>0</xdr:row>
      <xdr:rowOff>19050</xdr:rowOff>
    </xdr:from>
    <xdr:to>
      <xdr:col>23</xdr:col>
      <xdr:colOff>695325</xdr:colOff>
      <xdr:row>10</xdr:row>
      <xdr:rowOff>85725</xdr:rowOff>
    </xdr:to>
    <xdr:sp macro="" textlink="">
      <xdr:nvSpPr>
        <xdr:cNvPr id="2099" name="Text Box 51" hidden="1">
          <a:extLst>
            <a:ext uri="{FF2B5EF4-FFF2-40B4-BE49-F238E27FC236}">
              <a16:creationId xmlns:a16="http://schemas.microsoft.com/office/drawing/2014/main" xmlns="" id="{00000000-0008-0000-0200-000033080000}"/>
            </a:ext>
          </a:extLst>
        </xdr:cNvPr>
        <xdr:cNvSpPr txBox="1">
          <a:spLocks noChangeArrowheads="1"/>
        </xdr:cNvSpPr>
      </xdr:nvSpPr>
      <xdr:spPr bwMode="auto">
        <a:xfrm>
          <a:off x="15668625" y="19050"/>
          <a:ext cx="2609850" cy="2381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21</xdr:col>
      <xdr:colOff>533400</xdr:colOff>
      <xdr:row>0</xdr:row>
      <xdr:rowOff>19050</xdr:rowOff>
    </xdr:from>
    <xdr:to>
      <xdr:col>25</xdr:col>
      <xdr:colOff>285750</xdr:colOff>
      <xdr:row>10</xdr:row>
      <xdr:rowOff>85725</xdr:rowOff>
    </xdr:to>
    <xdr:sp macro="" textlink="">
      <xdr:nvSpPr>
        <xdr:cNvPr id="2100" name="Text Box 52" hidden="1">
          <a:extLst>
            <a:ext uri="{FF2B5EF4-FFF2-40B4-BE49-F238E27FC236}">
              <a16:creationId xmlns:a16="http://schemas.microsoft.com/office/drawing/2014/main" xmlns="" id="{00000000-0008-0000-0200-000034080000}"/>
            </a:ext>
          </a:extLst>
        </xdr:cNvPr>
        <xdr:cNvSpPr txBox="1">
          <a:spLocks noChangeArrowheads="1"/>
        </xdr:cNvSpPr>
      </xdr:nvSpPr>
      <xdr:spPr bwMode="auto">
        <a:xfrm>
          <a:off x="16687800" y="19050"/>
          <a:ext cx="2609850" cy="2381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24</xdr:col>
      <xdr:colOff>628650</xdr:colOff>
      <xdr:row>0</xdr:row>
      <xdr:rowOff>19050</xdr:rowOff>
    </xdr:from>
    <xdr:to>
      <xdr:col>27</xdr:col>
      <xdr:colOff>1095375</xdr:colOff>
      <xdr:row>10</xdr:row>
      <xdr:rowOff>85725</xdr:rowOff>
    </xdr:to>
    <xdr:sp macro="" textlink="">
      <xdr:nvSpPr>
        <xdr:cNvPr id="2102" name="Text Box 54" hidden="1">
          <a:extLst>
            <a:ext uri="{FF2B5EF4-FFF2-40B4-BE49-F238E27FC236}">
              <a16:creationId xmlns:a16="http://schemas.microsoft.com/office/drawing/2014/main" xmlns="" id="{00000000-0008-0000-0200-000036080000}"/>
            </a:ext>
          </a:extLst>
        </xdr:cNvPr>
        <xdr:cNvSpPr txBox="1">
          <a:spLocks noChangeArrowheads="1"/>
        </xdr:cNvSpPr>
      </xdr:nvSpPr>
      <xdr:spPr bwMode="auto">
        <a:xfrm>
          <a:off x="18926175" y="19050"/>
          <a:ext cx="2609850" cy="2381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26</xdr:col>
      <xdr:colOff>323850</xdr:colOff>
      <xdr:row>0</xdr:row>
      <xdr:rowOff>19050</xdr:rowOff>
    </xdr:from>
    <xdr:to>
      <xdr:col>29</xdr:col>
      <xdr:colOff>257175</xdr:colOff>
      <xdr:row>10</xdr:row>
      <xdr:rowOff>85725</xdr:rowOff>
    </xdr:to>
    <xdr:sp macro="" textlink="">
      <xdr:nvSpPr>
        <xdr:cNvPr id="2103" name="Text Box 55" hidden="1">
          <a:extLst>
            <a:ext uri="{FF2B5EF4-FFF2-40B4-BE49-F238E27FC236}">
              <a16:creationId xmlns:a16="http://schemas.microsoft.com/office/drawing/2014/main" xmlns="" id="{00000000-0008-0000-0200-000037080000}"/>
            </a:ext>
          </a:extLst>
        </xdr:cNvPr>
        <xdr:cNvSpPr txBox="1">
          <a:spLocks noChangeArrowheads="1"/>
        </xdr:cNvSpPr>
      </xdr:nvSpPr>
      <xdr:spPr bwMode="auto">
        <a:xfrm>
          <a:off x="20050125" y="19050"/>
          <a:ext cx="2609850" cy="2381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14</xdr:col>
      <xdr:colOff>142875</xdr:colOff>
      <xdr:row>0</xdr:row>
      <xdr:rowOff>19050</xdr:rowOff>
    </xdr:from>
    <xdr:to>
      <xdr:col>15</xdr:col>
      <xdr:colOff>781050</xdr:colOff>
      <xdr:row>7</xdr:row>
      <xdr:rowOff>152400</xdr:rowOff>
    </xdr:to>
    <xdr:sp macro="" textlink="">
      <xdr:nvSpPr>
        <xdr:cNvPr id="2113" name="Text Box 65" hidden="1">
          <a:extLst>
            <a:ext uri="{FF2B5EF4-FFF2-40B4-BE49-F238E27FC236}">
              <a16:creationId xmlns:a16="http://schemas.microsoft.com/office/drawing/2014/main" xmlns="" id="{00000000-0008-0000-0200-000041080000}"/>
            </a:ext>
          </a:extLst>
        </xdr:cNvPr>
        <xdr:cNvSpPr txBox="1">
          <a:spLocks noChangeArrowheads="1"/>
        </xdr:cNvSpPr>
      </xdr:nvSpPr>
      <xdr:spPr bwMode="auto">
        <a:xfrm>
          <a:off x="11106150" y="19050"/>
          <a:ext cx="1390650" cy="1876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12</xdr:col>
      <xdr:colOff>142875</xdr:colOff>
      <xdr:row>0</xdr:row>
      <xdr:rowOff>19050</xdr:rowOff>
    </xdr:from>
    <xdr:to>
      <xdr:col>14</xdr:col>
      <xdr:colOff>57150</xdr:colOff>
      <xdr:row>1</xdr:row>
      <xdr:rowOff>123825</xdr:rowOff>
    </xdr:to>
    <xdr:sp macro="" textlink="">
      <xdr:nvSpPr>
        <xdr:cNvPr id="2115" name="Text Box 67" hidden="1">
          <a:extLst>
            <a:ext uri="{FF2B5EF4-FFF2-40B4-BE49-F238E27FC236}">
              <a16:creationId xmlns:a16="http://schemas.microsoft.com/office/drawing/2014/main" xmlns="" id="{00000000-0008-0000-0200-000043080000}"/>
            </a:ext>
          </a:extLst>
        </xdr:cNvPr>
        <xdr:cNvSpPr txBox="1">
          <a:spLocks noChangeArrowheads="1"/>
        </xdr:cNvSpPr>
      </xdr:nvSpPr>
      <xdr:spPr bwMode="auto">
        <a:xfrm>
          <a:off x="9534525" y="19050"/>
          <a:ext cx="14859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oneCell">
    <xdr:from>
      <xdr:col>27</xdr:col>
      <xdr:colOff>0</xdr:colOff>
      <xdr:row>0</xdr:row>
      <xdr:rowOff>19050</xdr:rowOff>
    </xdr:from>
    <xdr:to>
      <xdr:col>28</xdr:col>
      <xdr:colOff>695325</xdr:colOff>
      <xdr:row>0</xdr:row>
      <xdr:rowOff>238125</xdr:rowOff>
    </xdr:to>
    <xdr:sp macro="" textlink="" fLocksText="0">
      <xdr:nvSpPr>
        <xdr:cNvPr id="2240" name="Text Box 192" hidden="1">
          <a:extLst>
            <a:ext uri="{FF2B5EF4-FFF2-40B4-BE49-F238E27FC236}">
              <a16:creationId xmlns:a16="http://schemas.microsoft.com/office/drawing/2014/main" xmlns="" id="{00000000-0008-0000-0200-0000C0080000}"/>
            </a:ext>
          </a:extLst>
        </xdr:cNvPr>
        <xdr:cNvSpPr txBox="1">
          <a:spLocks/>
        </xdr:cNvSpPr>
      </xdr:nvSpPr>
      <xdr:spPr bwMode="auto">
        <a:xfrm>
          <a:off x="20440650" y="19050"/>
          <a:ext cx="1885950" cy="2190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8</xdr:col>
      <xdr:colOff>209550</xdr:colOff>
      <xdr:row>0</xdr:row>
      <xdr:rowOff>0</xdr:rowOff>
    </xdr:from>
    <xdr:to>
      <xdr:col>10</xdr:col>
      <xdr:colOff>590550</xdr:colOff>
      <xdr:row>5</xdr:row>
      <xdr:rowOff>38100</xdr:rowOff>
    </xdr:to>
    <xdr:sp macro="" textlink="" fLocksText="0">
      <xdr:nvSpPr>
        <xdr:cNvPr id="23" name="Text Box 8" hidden="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/>
        </xdr:cNvSpPr>
      </xdr:nvSpPr>
      <xdr:spPr bwMode="auto">
        <a:xfrm>
          <a:off x="6524625" y="0"/>
          <a:ext cx="1914525" cy="14001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vertOverflow="clip" wrap="square" lIns="18288" tIns="0" rIns="0" bIns="0" anchor="t" upright="1"/>
        <a:lstStyle/>
        <a:p>
          <a:pPr algn="just" rtl="0">
            <a:defRPr sz="1000"/>
          </a:pPr>
          <a:endParaRPr lang="en-US"/>
        </a:p>
      </xdr:txBody>
    </xdr:sp>
    <xdr:clientData fLocksWithSheet="0" fPrintsWithSheet="0"/>
  </xdr:twoCellAnchor>
  <xdr:twoCellAnchor editAs="oneCell">
    <xdr:from>
      <xdr:col>10</xdr:col>
      <xdr:colOff>209550</xdr:colOff>
      <xdr:row>0</xdr:row>
      <xdr:rowOff>0</xdr:rowOff>
    </xdr:from>
    <xdr:to>
      <xdr:col>12</xdr:col>
      <xdr:colOff>200025</xdr:colOff>
      <xdr:row>2</xdr:row>
      <xdr:rowOff>180975</xdr:rowOff>
    </xdr:to>
    <xdr:sp macro="" textlink="" fLocksText="0">
      <xdr:nvSpPr>
        <xdr:cNvPr id="24" name="Text Box 10" hidden="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/>
        </xdr:cNvSpPr>
      </xdr:nvSpPr>
      <xdr:spPr bwMode="auto">
        <a:xfrm>
          <a:off x="8058150" y="0"/>
          <a:ext cx="1533525" cy="9715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12</xdr:col>
      <xdr:colOff>209550</xdr:colOff>
      <xdr:row>0</xdr:row>
      <xdr:rowOff>0</xdr:rowOff>
    </xdr:from>
    <xdr:to>
      <xdr:col>14</xdr:col>
      <xdr:colOff>323850</xdr:colOff>
      <xdr:row>1</xdr:row>
      <xdr:rowOff>152400</xdr:rowOff>
    </xdr:to>
    <xdr:sp macro="" textlink="" fLocksText="0">
      <xdr:nvSpPr>
        <xdr:cNvPr id="25" name="Text Box 12" hidden="1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/>
        </xdr:cNvSpPr>
      </xdr:nvSpPr>
      <xdr:spPr bwMode="auto">
        <a:xfrm>
          <a:off x="9601200" y="0"/>
          <a:ext cx="1685925" cy="7524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14</xdr:col>
      <xdr:colOff>200025</xdr:colOff>
      <xdr:row>0</xdr:row>
      <xdr:rowOff>0</xdr:rowOff>
    </xdr:from>
    <xdr:to>
      <xdr:col>16</xdr:col>
      <xdr:colOff>523875</xdr:colOff>
      <xdr:row>6</xdr:row>
      <xdr:rowOff>104775</xdr:rowOff>
    </xdr:to>
    <xdr:sp macro="" textlink="" fLocksText="0">
      <xdr:nvSpPr>
        <xdr:cNvPr id="26" name="Text Box 14" hidden="1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/>
        </xdr:cNvSpPr>
      </xdr:nvSpPr>
      <xdr:spPr bwMode="auto">
        <a:xfrm>
          <a:off x="11163300" y="0"/>
          <a:ext cx="1876425" cy="16573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15</xdr:col>
      <xdr:colOff>200025</xdr:colOff>
      <xdr:row>0</xdr:row>
      <xdr:rowOff>0</xdr:rowOff>
    </xdr:from>
    <xdr:to>
      <xdr:col>17</xdr:col>
      <xdr:colOff>523875</xdr:colOff>
      <xdr:row>6</xdr:row>
      <xdr:rowOff>104775</xdr:rowOff>
    </xdr:to>
    <xdr:sp macro="" textlink="" fLocksText="0">
      <xdr:nvSpPr>
        <xdr:cNvPr id="27" name="Text Box 15" hidden="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/>
        </xdr:cNvSpPr>
      </xdr:nvSpPr>
      <xdr:spPr bwMode="auto">
        <a:xfrm>
          <a:off x="11915775" y="0"/>
          <a:ext cx="1876425" cy="16573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16</xdr:col>
      <xdr:colOff>200025</xdr:colOff>
      <xdr:row>0</xdr:row>
      <xdr:rowOff>0</xdr:rowOff>
    </xdr:from>
    <xdr:to>
      <xdr:col>18</xdr:col>
      <xdr:colOff>581025</xdr:colOff>
      <xdr:row>6</xdr:row>
      <xdr:rowOff>104775</xdr:rowOff>
    </xdr:to>
    <xdr:sp macro="" textlink="" fLocksText="0">
      <xdr:nvSpPr>
        <xdr:cNvPr id="28" name="Text Box 16" hidden="1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/>
        </xdr:cNvSpPr>
      </xdr:nvSpPr>
      <xdr:spPr bwMode="auto">
        <a:xfrm>
          <a:off x="12715875" y="0"/>
          <a:ext cx="1876425" cy="16573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17</xdr:col>
      <xdr:colOff>200025</xdr:colOff>
      <xdr:row>0</xdr:row>
      <xdr:rowOff>0</xdr:rowOff>
    </xdr:from>
    <xdr:to>
      <xdr:col>19</xdr:col>
      <xdr:colOff>628650</xdr:colOff>
      <xdr:row>6</xdr:row>
      <xdr:rowOff>104775</xdr:rowOff>
    </xdr:to>
    <xdr:sp macro="" textlink="" fLocksText="0">
      <xdr:nvSpPr>
        <xdr:cNvPr id="29" name="Text Box 17" hidden="1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/>
        </xdr:cNvSpPr>
      </xdr:nvSpPr>
      <xdr:spPr bwMode="auto">
        <a:xfrm>
          <a:off x="13468350" y="0"/>
          <a:ext cx="1885950" cy="16573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3</xdr:row>
      <xdr:rowOff>0</xdr:rowOff>
    </xdr:from>
    <xdr:ext cx="4889500" cy="17399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3314700" y="812800"/>
          <a:ext cx="4889500" cy="1739900"/>
        </a:xfrm>
        <a:prstGeom prst="rect">
          <a:avLst/>
        </a:prstGeom>
        <a:solidFill>
          <a:srgbClr val="FFFFCC"/>
        </a:solidFill>
        <a:ln w="19050">
          <a:solidFill>
            <a:schemeClr val="tx1">
              <a:alpha val="93000"/>
            </a:schemeClr>
          </a:solidFill>
        </a:ln>
        <a:scene3d>
          <a:camera prst="orthographicFront">
            <a:rot lat="0" lon="0" rev="21594000"/>
          </a:camera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  <a:flatTx/>
        </a:bodyPr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hoja se muestran varias tablas que puede utilizar para la confección del Análisis de la Situación Integral de Salud (ASIS), pero Ud. puede crear nuevas tablas, si es necesario.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Usted puede copiar estas tablas en un documento texto y r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ecuerde que cuando vaya a presentar cada tabla, tiene que colocarle un título y la fuente (si fuese necesaria).</a:t>
          </a:r>
          <a:endParaRPr lang="es-ES" sz="14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482600</xdr:colOff>
      <xdr:row>0</xdr:row>
      <xdr:rowOff>139700</xdr:rowOff>
    </xdr:from>
    <xdr:to>
      <xdr:col>11</xdr:col>
      <xdr:colOff>508000</xdr:colOff>
      <xdr:row>2</xdr:row>
      <xdr:rowOff>101600</xdr:rowOff>
    </xdr:to>
    <xdr:sp macro="[0]!actualizarangopacientes" textlink="">
      <xdr:nvSpPr>
        <xdr:cNvPr id="5" name="4 Bisel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 bwMode="auto">
        <a:xfrm>
          <a:off x="6985000" y="139700"/>
          <a:ext cx="2146300" cy="546100"/>
        </a:xfrm>
        <a:prstGeom prst="bevel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glow rad="228600">
            <a:schemeClr val="accent6">
              <a:satMod val="175000"/>
              <a:alpha val="40000"/>
            </a:schemeClr>
          </a:glow>
          <a:softEdge rad="12700"/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20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Actualizar rangos </a:t>
          </a:r>
          <a:r>
            <a:rPr lang="es-ES" sz="1200" b="1" baseline="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 de pacientes</a:t>
          </a:r>
          <a:endParaRPr lang="es-ES" sz="1200" b="1">
            <a:solidFill>
              <a:srgbClr val="FFFF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7</xdr:col>
      <xdr:colOff>438150</xdr:colOff>
      <xdr:row>1</xdr:row>
      <xdr:rowOff>171450</xdr:rowOff>
    </xdr:to>
    <xdr:sp macro="" textlink="" fLocksText="0">
      <xdr:nvSpPr>
        <xdr:cNvPr id="3075" name="Text Box 3" hidden="1">
          <a:extLst>
            <a:ext uri="{FF2B5EF4-FFF2-40B4-BE49-F238E27FC236}">
              <a16:creationId xmlns:a16="http://schemas.microsoft.com/office/drawing/2014/main" xmlns="" id="{00000000-0008-0000-0500-0000030C0000}"/>
            </a:ext>
          </a:extLst>
        </xdr:cNvPr>
        <xdr:cNvSpPr txBox="1">
          <a:spLocks/>
        </xdr:cNvSpPr>
      </xdr:nvSpPr>
      <xdr:spPr bwMode="auto">
        <a:xfrm>
          <a:off x="4514850" y="0"/>
          <a:ext cx="2171700" cy="9525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8</xdr:col>
      <xdr:colOff>209550</xdr:colOff>
      <xdr:row>0</xdr:row>
      <xdr:rowOff>0</xdr:rowOff>
    </xdr:from>
    <xdr:to>
      <xdr:col>10</xdr:col>
      <xdr:colOff>428625</xdr:colOff>
      <xdr:row>3</xdr:row>
      <xdr:rowOff>123825</xdr:rowOff>
    </xdr:to>
    <xdr:sp macro="" textlink="" fLocksText="0">
      <xdr:nvSpPr>
        <xdr:cNvPr id="3078" name="Text Box 6" hidden="1">
          <a:extLst>
            <a:ext uri="{FF2B5EF4-FFF2-40B4-BE49-F238E27FC236}">
              <a16:creationId xmlns:a16="http://schemas.microsoft.com/office/drawing/2014/main" xmlns="" id="{00000000-0008-0000-0500-0000060C0000}"/>
            </a:ext>
          </a:extLst>
        </xdr:cNvPr>
        <xdr:cNvSpPr txBox="1">
          <a:spLocks/>
        </xdr:cNvSpPr>
      </xdr:nvSpPr>
      <xdr:spPr bwMode="auto">
        <a:xfrm>
          <a:off x="7429500" y="0"/>
          <a:ext cx="1847850" cy="12858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9</xdr:col>
      <xdr:colOff>200025</xdr:colOff>
      <xdr:row>0</xdr:row>
      <xdr:rowOff>0</xdr:rowOff>
    </xdr:from>
    <xdr:to>
      <xdr:col>13</xdr:col>
      <xdr:colOff>38100</xdr:colOff>
      <xdr:row>2</xdr:row>
      <xdr:rowOff>142875</xdr:rowOff>
    </xdr:to>
    <xdr:sp macro="" textlink="" fLocksText="0">
      <xdr:nvSpPr>
        <xdr:cNvPr id="3079" name="Text Box 7" hidden="1">
          <a:extLst>
            <a:ext uri="{FF2B5EF4-FFF2-40B4-BE49-F238E27FC236}">
              <a16:creationId xmlns:a16="http://schemas.microsoft.com/office/drawing/2014/main" xmlns="" id="{00000000-0008-0000-0500-0000070C0000}"/>
            </a:ext>
          </a:extLst>
        </xdr:cNvPr>
        <xdr:cNvSpPr txBox="1">
          <a:spLocks/>
        </xdr:cNvSpPr>
      </xdr:nvSpPr>
      <xdr:spPr bwMode="auto">
        <a:xfrm>
          <a:off x="8391525" y="0"/>
          <a:ext cx="2962275" cy="111442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10</xdr:col>
      <xdr:colOff>142875</xdr:colOff>
      <xdr:row>0</xdr:row>
      <xdr:rowOff>19050</xdr:rowOff>
    </xdr:from>
    <xdr:to>
      <xdr:col>11</xdr:col>
      <xdr:colOff>285750</xdr:colOff>
      <xdr:row>1</xdr:row>
      <xdr:rowOff>28575</xdr:rowOff>
    </xdr:to>
    <xdr:sp macro="" textlink="" fLocksText="0">
      <xdr:nvSpPr>
        <xdr:cNvPr id="3080" name="Text Box 8" hidden="1">
          <a:extLst>
            <a:ext uri="{FF2B5EF4-FFF2-40B4-BE49-F238E27FC236}">
              <a16:creationId xmlns:a16="http://schemas.microsoft.com/office/drawing/2014/main" xmlns="" id="{00000000-0008-0000-0500-0000080C0000}"/>
            </a:ext>
          </a:extLst>
        </xdr:cNvPr>
        <xdr:cNvSpPr txBox="1">
          <a:spLocks/>
        </xdr:cNvSpPr>
      </xdr:nvSpPr>
      <xdr:spPr bwMode="auto">
        <a:xfrm>
          <a:off x="8991600" y="19050"/>
          <a:ext cx="990600" cy="7905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419100</xdr:colOff>
      <xdr:row>0</xdr:row>
      <xdr:rowOff>485775</xdr:rowOff>
    </xdr:to>
    <xdr:sp macro="" textlink="" fLocksText="0">
      <xdr:nvSpPr>
        <xdr:cNvPr id="3081" name="Text Box 9" hidden="1">
          <a:extLst>
            <a:ext uri="{FF2B5EF4-FFF2-40B4-BE49-F238E27FC236}">
              <a16:creationId xmlns:a16="http://schemas.microsoft.com/office/drawing/2014/main" xmlns="" id="{00000000-0008-0000-0500-0000090C0000}"/>
            </a:ext>
          </a:extLst>
        </xdr:cNvPr>
        <xdr:cNvSpPr txBox="1">
          <a:spLocks/>
        </xdr:cNvSpPr>
      </xdr:nvSpPr>
      <xdr:spPr bwMode="auto">
        <a:xfrm>
          <a:off x="10753725" y="0"/>
          <a:ext cx="981075" cy="4857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12</xdr:col>
      <xdr:colOff>200025</xdr:colOff>
      <xdr:row>0</xdr:row>
      <xdr:rowOff>0</xdr:rowOff>
    </xdr:from>
    <xdr:to>
      <xdr:col>14</xdr:col>
      <xdr:colOff>161925</xdr:colOff>
      <xdr:row>2</xdr:row>
      <xdr:rowOff>66675</xdr:rowOff>
    </xdr:to>
    <xdr:sp macro="" textlink="" fLocksText="0">
      <xdr:nvSpPr>
        <xdr:cNvPr id="3082" name="Text Box 10" hidden="1">
          <a:extLst>
            <a:ext uri="{FF2B5EF4-FFF2-40B4-BE49-F238E27FC236}">
              <a16:creationId xmlns:a16="http://schemas.microsoft.com/office/drawing/2014/main" xmlns="" id="{00000000-0008-0000-0500-00000A0C0000}"/>
            </a:ext>
          </a:extLst>
        </xdr:cNvPr>
        <xdr:cNvSpPr txBox="1">
          <a:spLocks/>
        </xdr:cNvSpPr>
      </xdr:nvSpPr>
      <xdr:spPr bwMode="auto">
        <a:xfrm>
          <a:off x="10744200" y="0"/>
          <a:ext cx="1504950" cy="103822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13</xdr:col>
      <xdr:colOff>200025</xdr:colOff>
      <xdr:row>0</xdr:row>
      <xdr:rowOff>0</xdr:rowOff>
    </xdr:from>
    <xdr:to>
      <xdr:col>15</xdr:col>
      <xdr:colOff>447675</xdr:colOff>
      <xdr:row>2</xdr:row>
      <xdr:rowOff>38100</xdr:rowOff>
    </xdr:to>
    <xdr:sp macro="" textlink="" fLocksText="0">
      <xdr:nvSpPr>
        <xdr:cNvPr id="3083" name="Text Box 11" hidden="1">
          <a:extLst>
            <a:ext uri="{FF2B5EF4-FFF2-40B4-BE49-F238E27FC236}">
              <a16:creationId xmlns:a16="http://schemas.microsoft.com/office/drawing/2014/main" xmlns="" id="{00000000-0008-0000-0500-00000B0C0000}"/>
            </a:ext>
          </a:extLst>
        </xdr:cNvPr>
        <xdr:cNvSpPr txBox="1">
          <a:spLocks/>
        </xdr:cNvSpPr>
      </xdr:nvSpPr>
      <xdr:spPr bwMode="auto">
        <a:xfrm>
          <a:off x="11515725" y="0"/>
          <a:ext cx="1790700" cy="10096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14</xdr:col>
      <xdr:colOff>190500</xdr:colOff>
      <xdr:row>0</xdr:row>
      <xdr:rowOff>0</xdr:rowOff>
    </xdr:from>
    <xdr:to>
      <xdr:col>16</xdr:col>
      <xdr:colOff>238125</xdr:colOff>
      <xdr:row>0</xdr:row>
      <xdr:rowOff>628650</xdr:rowOff>
    </xdr:to>
    <xdr:sp macro="" textlink="" fLocksText="0">
      <xdr:nvSpPr>
        <xdr:cNvPr id="3084" name="Text Box 12" hidden="1">
          <a:extLst>
            <a:ext uri="{FF2B5EF4-FFF2-40B4-BE49-F238E27FC236}">
              <a16:creationId xmlns:a16="http://schemas.microsoft.com/office/drawing/2014/main" xmlns="" id="{00000000-0008-0000-0500-00000C0C0000}"/>
            </a:ext>
          </a:extLst>
        </xdr:cNvPr>
        <xdr:cNvSpPr txBox="1">
          <a:spLocks/>
        </xdr:cNvSpPr>
      </xdr:nvSpPr>
      <xdr:spPr bwMode="auto">
        <a:xfrm>
          <a:off x="12277725" y="0"/>
          <a:ext cx="1743075" cy="6286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15</xdr:col>
      <xdr:colOff>190500</xdr:colOff>
      <xdr:row>0</xdr:row>
      <xdr:rowOff>0</xdr:rowOff>
    </xdr:from>
    <xdr:to>
      <xdr:col>17</xdr:col>
      <xdr:colOff>704850</xdr:colOff>
      <xdr:row>0</xdr:row>
      <xdr:rowOff>609600</xdr:rowOff>
    </xdr:to>
    <xdr:sp macro="" textlink="" fLocksText="0">
      <xdr:nvSpPr>
        <xdr:cNvPr id="3085" name="Text Box 13" hidden="1">
          <a:extLst>
            <a:ext uri="{FF2B5EF4-FFF2-40B4-BE49-F238E27FC236}">
              <a16:creationId xmlns:a16="http://schemas.microsoft.com/office/drawing/2014/main" xmlns="" id="{00000000-0008-0000-0500-00000D0C0000}"/>
            </a:ext>
          </a:extLst>
        </xdr:cNvPr>
        <xdr:cNvSpPr txBox="1">
          <a:spLocks/>
        </xdr:cNvSpPr>
      </xdr:nvSpPr>
      <xdr:spPr bwMode="auto">
        <a:xfrm>
          <a:off x="13049250" y="0"/>
          <a:ext cx="2209800" cy="6096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17</xdr:col>
      <xdr:colOff>180975</xdr:colOff>
      <xdr:row>0</xdr:row>
      <xdr:rowOff>0</xdr:rowOff>
    </xdr:from>
    <xdr:to>
      <xdr:col>18</xdr:col>
      <xdr:colOff>447675</xdr:colOff>
      <xdr:row>0</xdr:row>
      <xdr:rowOff>609600</xdr:rowOff>
    </xdr:to>
    <xdr:sp macro="" textlink="" fLocksText="0">
      <xdr:nvSpPr>
        <xdr:cNvPr id="3087" name="Text Box 15" hidden="1">
          <a:extLst>
            <a:ext uri="{FF2B5EF4-FFF2-40B4-BE49-F238E27FC236}">
              <a16:creationId xmlns:a16="http://schemas.microsoft.com/office/drawing/2014/main" xmlns="" id="{00000000-0008-0000-0500-00000F0C0000}"/>
            </a:ext>
          </a:extLst>
        </xdr:cNvPr>
        <xdr:cNvSpPr txBox="1">
          <a:spLocks/>
        </xdr:cNvSpPr>
      </xdr:nvSpPr>
      <xdr:spPr bwMode="auto">
        <a:xfrm>
          <a:off x="14735175" y="0"/>
          <a:ext cx="990600" cy="6096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18</xdr:col>
      <xdr:colOff>209550</xdr:colOff>
      <xdr:row>0</xdr:row>
      <xdr:rowOff>0</xdr:rowOff>
    </xdr:from>
    <xdr:to>
      <xdr:col>19</xdr:col>
      <xdr:colOff>171450</xdr:colOff>
      <xdr:row>0</xdr:row>
      <xdr:rowOff>523875</xdr:rowOff>
    </xdr:to>
    <xdr:sp macro="" textlink="" fLocksText="0">
      <xdr:nvSpPr>
        <xdr:cNvPr id="3088" name="Text Box 16" hidden="1">
          <a:extLst>
            <a:ext uri="{FF2B5EF4-FFF2-40B4-BE49-F238E27FC236}">
              <a16:creationId xmlns:a16="http://schemas.microsoft.com/office/drawing/2014/main" xmlns="" id="{00000000-0008-0000-0500-0000100C0000}"/>
            </a:ext>
          </a:extLst>
        </xdr:cNvPr>
        <xdr:cNvSpPr txBox="1">
          <a:spLocks/>
        </xdr:cNvSpPr>
      </xdr:nvSpPr>
      <xdr:spPr bwMode="auto">
        <a:xfrm>
          <a:off x="15487650" y="0"/>
          <a:ext cx="990600" cy="5238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20</xdr:col>
      <xdr:colOff>190500</xdr:colOff>
      <xdr:row>0</xdr:row>
      <xdr:rowOff>0</xdr:rowOff>
    </xdr:from>
    <xdr:to>
      <xdr:col>21</xdr:col>
      <xdr:colOff>400050</xdr:colOff>
      <xdr:row>0</xdr:row>
      <xdr:rowOff>438150</xdr:rowOff>
    </xdr:to>
    <xdr:sp macro="" textlink="" fLocksText="0">
      <xdr:nvSpPr>
        <xdr:cNvPr id="3089" name="Text Box 17" hidden="1">
          <a:extLst>
            <a:ext uri="{FF2B5EF4-FFF2-40B4-BE49-F238E27FC236}">
              <a16:creationId xmlns:a16="http://schemas.microsoft.com/office/drawing/2014/main" xmlns="" id="{00000000-0008-0000-0500-0000110C0000}"/>
            </a:ext>
          </a:extLst>
        </xdr:cNvPr>
        <xdr:cNvSpPr txBox="1">
          <a:spLocks/>
        </xdr:cNvSpPr>
      </xdr:nvSpPr>
      <xdr:spPr bwMode="auto">
        <a:xfrm>
          <a:off x="17316450" y="0"/>
          <a:ext cx="981075" cy="4381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20</xdr:col>
      <xdr:colOff>200025</xdr:colOff>
      <xdr:row>0</xdr:row>
      <xdr:rowOff>0</xdr:rowOff>
    </xdr:from>
    <xdr:to>
      <xdr:col>21</xdr:col>
      <xdr:colOff>419100</xdr:colOff>
      <xdr:row>0</xdr:row>
      <xdr:rowOff>714375</xdr:rowOff>
    </xdr:to>
    <xdr:sp macro="" textlink="" fLocksText="0">
      <xdr:nvSpPr>
        <xdr:cNvPr id="3090" name="Text Box 18" hidden="1">
          <a:extLst>
            <a:ext uri="{FF2B5EF4-FFF2-40B4-BE49-F238E27FC236}">
              <a16:creationId xmlns:a16="http://schemas.microsoft.com/office/drawing/2014/main" xmlns="" id="{00000000-0008-0000-0500-0000120C0000}"/>
            </a:ext>
          </a:extLst>
        </xdr:cNvPr>
        <xdr:cNvSpPr txBox="1">
          <a:spLocks/>
        </xdr:cNvSpPr>
      </xdr:nvSpPr>
      <xdr:spPr bwMode="auto">
        <a:xfrm>
          <a:off x="17325975" y="0"/>
          <a:ext cx="990600" cy="7143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21</xdr:col>
      <xdr:colOff>180975</xdr:colOff>
      <xdr:row>0</xdr:row>
      <xdr:rowOff>0</xdr:rowOff>
    </xdr:from>
    <xdr:to>
      <xdr:col>22</xdr:col>
      <xdr:colOff>390525</xdr:colOff>
      <xdr:row>0</xdr:row>
      <xdr:rowOff>438150</xdr:rowOff>
    </xdr:to>
    <xdr:sp macro="" textlink="" fLocksText="0">
      <xdr:nvSpPr>
        <xdr:cNvPr id="3091" name="Text Box 19" hidden="1">
          <a:extLst>
            <a:ext uri="{FF2B5EF4-FFF2-40B4-BE49-F238E27FC236}">
              <a16:creationId xmlns:a16="http://schemas.microsoft.com/office/drawing/2014/main" xmlns="" id="{00000000-0008-0000-0500-0000130C0000}"/>
            </a:ext>
          </a:extLst>
        </xdr:cNvPr>
        <xdr:cNvSpPr txBox="1">
          <a:spLocks/>
        </xdr:cNvSpPr>
      </xdr:nvSpPr>
      <xdr:spPr bwMode="auto">
        <a:xfrm>
          <a:off x="18078450" y="0"/>
          <a:ext cx="981075" cy="4381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22</xdr:col>
      <xdr:colOff>200025</xdr:colOff>
      <xdr:row>0</xdr:row>
      <xdr:rowOff>0</xdr:rowOff>
    </xdr:from>
    <xdr:to>
      <xdr:col>23</xdr:col>
      <xdr:colOff>323850</xdr:colOff>
      <xdr:row>0</xdr:row>
      <xdr:rowOff>447675</xdr:rowOff>
    </xdr:to>
    <xdr:sp macro="" textlink="" fLocksText="0">
      <xdr:nvSpPr>
        <xdr:cNvPr id="3092" name="Text Box 20" hidden="1">
          <a:extLst>
            <a:ext uri="{FF2B5EF4-FFF2-40B4-BE49-F238E27FC236}">
              <a16:creationId xmlns:a16="http://schemas.microsoft.com/office/drawing/2014/main" xmlns="" id="{00000000-0008-0000-0500-0000140C0000}"/>
            </a:ext>
          </a:extLst>
        </xdr:cNvPr>
        <xdr:cNvSpPr txBox="1">
          <a:spLocks/>
        </xdr:cNvSpPr>
      </xdr:nvSpPr>
      <xdr:spPr bwMode="auto">
        <a:xfrm>
          <a:off x="18869025" y="0"/>
          <a:ext cx="990600" cy="4476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24</xdr:col>
      <xdr:colOff>171450</xdr:colOff>
      <xdr:row>0</xdr:row>
      <xdr:rowOff>0</xdr:rowOff>
    </xdr:from>
    <xdr:to>
      <xdr:col>25</xdr:col>
      <xdr:colOff>266700</xdr:colOff>
      <xdr:row>0</xdr:row>
      <xdr:rowOff>609600</xdr:rowOff>
    </xdr:to>
    <xdr:sp macro="" textlink="" fLocksText="0">
      <xdr:nvSpPr>
        <xdr:cNvPr id="3094" name="Text Box 22" hidden="1">
          <a:extLst>
            <a:ext uri="{FF2B5EF4-FFF2-40B4-BE49-F238E27FC236}">
              <a16:creationId xmlns:a16="http://schemas.microsoft.com/office/drawing/2014/main" xmlns="" id="{00000000-0008-0000-0500-0000160C0000}"/>
            </a:ext>
          </a:extLst>
        </xdr:cNvPr>
        <xdr:cNvSpPr txBox="1">
          <a:spLocks/>
        </xdr:cNvSpPr>
      </xdr:nvSpPr>
      <xdr:spPr bwMode="auto">
        <a:xfrm>
          <a:off x="20478750" y="0"/>
          <a:ext cx="981075" cy="6096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26</xdr:col>
      <xdr:colOff>200025</xdr:colOff>
      <xdr:row>0</xdr:row>
      <xdr:rowOff>0</xdr:rowOff>
    </xdr:from>
    <xdr:to>
      <xdr:col>28</xdr:col>
      <xdr:colOff>523875</xdr:colOff>
      <xdr:row>1</xdr:row>
      <xdr:rowOff>142875</xdr:rowOff>
    </xdr:to>
    <xdr:sp macro="" textlink="" fLocksText="0">
      <xdr:nvSpPr>
        <xdr:cNvPr id="3095" name="Text Box 23" hidden="1">
          <a:extLst>
            <a:ext uri="{FF2B5EF4-FFF2-40B4-BE49-F238E27FC236}">
              <a16:creationId xmlns:a16="http://schemas.microsoft.com/office/drawing/2014/main" xmlns="" id="{00000000-0008-0000-0500-0000170C0000}"/>
            </a:ext>
          </a:extLst>
        </xdr:cNvPr>
        <xdr:cNvSpPr txBox="1">
          <a:spLocks/>
        </xdr:cNvSpPr>
      </xdr:nvSpPr>
      <xdr:spPr bwMode="auto">
        <a:xfrm>
          <a:off x="22412325" y="0"/>
          <a:ext cx="1866900" cy="92392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absolute">
    <xdr:from>
      <xdr:col>15</xdr:col>
      <xdr:colOff>723900</xdr:colOff>
      <xdr:row>0</xdr:row>
      <xdr:rowOff>19050</xdr:rowOff>
    </xdr:from>
    <xdr:to>
      <xdr:col>17</xdr:col>
      <xdr:colOff>438150</xdr:colOff>
      <xdr:row>0</xdr:row>
      <xdr:rowOff>638175</xdr:rowOff>
    </xdr:to>
    <xdr:sp macro="" textlink="">
      <xdr:nvSpPr>
        <xdr:cNvPr id="3112" name="Text Box 40" hidden="1">
          <a:extLst>
            <a:ext uri="{FF2B5EF4-FFF2-40B4-BE49-F238E27FC236}">
              <a16:creationId xmlns:a16="http://schemas.microsoft.com/office/drawing/2014/main" xmlns="" id="{00000000-0008-0000-0500-0000280C0000}"/>
            </a:ext>
          </a:extLst>
        </xdr:cNvPr>
        <xdr:cNvSpPr txBox="1">
          <a:spLocks noChangeArrowheads="1"/>
        </xdr:cNvSpPr>
      </xdr:nvSpPr>
      <xdr:spPr bwMode="auto">
        <a:xfrm>
          <a:off x="13582650" y="19050"/>
          <a:ext cx="1409700" cy="619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22</xdr:col>
      <xdr:colOff>523875</xdr:colOff>
      <xdr:row>0</xdr:row>
      <xdr:rowOff>19050</xdr:rowOff>
    </xdr:from>
    <xdr:to>
      <xdr:col>24</xdr:col>
      <xdr:colOff>104775</xdr:colOff>
      <xdr:row>2</xdr:row>
      <xdr:rowOff>85725</xdr:rowOff>
    </xdr:to>
    <xdr:sp macro="" textlink="">
      <xdr:nvSpPr>
        <xdr:cNvPr id="3119" name="Text Box 47" hidden="1">
          <a:extLst>
            <a:ext uri="{FF2B5EF4-FFF2-40B4-BE49-F238E27FC236}">
              <a16:creationId xmlns:a16="http://schemas.microsoft.com/office/drawing/2014/main" xmlns="" id="{00000000-0008-0000-0500-00002F0C0000}"/>
            </a:ext>
          </a:extLst>
        </xdr:cNvPr>
        <xdr:cNvSpPr txBox="1">
          <a:spLocks noChangeArrowheads="1"/>
        </xdr:cNvSpPr>
      </xdr:nvSpPr>
      <xdr:spPr bwMode="auto">
        <a:xfrm>
          <a:off x="19192875" y="19050"/>
          <a:ext cx="1219200" cy="1038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24</xdr:col>
      <xdr:colOff>438150</xdr:colOff>
      <xdr:row>0</xdr:row>
      <xdr:rowOff>19050</xdr:rowOff>
    </xdr:from>
    <xdr:to>
      <xdr:col>26</xdr:col>
      <xdr:colOff>323850</xdr:colOff>
      <xdr:row>0</xdr:row>
      <xdr:rowOff>723900</xdr:rowOff>
    </xdr:to>
    <xdr:sp macro="" textlink="">
      <xdr:nvSpPr>
        <xdr:cNvPr id="3121" name="Text Box 49" hidden="1">
          <a:extLst>
            <a:ext uri="{FF2B5EF4-FFF2-40B4-BE49-F238E27FC236}">
              <a16:creationId xmlns:a16="http://schemas.microsoft.com/office/drawing/2014/main" xmlns="" id="{00000000-0008-0000-0500-0000310C0000}"/>
            </a:ext>
          </a:extLst>
        </xdr:cNvPr>
        <xdr:cNvSpPr txBox="1">
          <a:spLocks noChangeArrowheads="1"/>
        </xdr:cNvSpPr>
      </xdr:nvSpPr>
      <xdr:spPr bwMode="auto">
        <a:xfrm>
          <a:off x="20745450" y="19050"/>
          <a:ext cx="17907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oneCell">
    <xdr:from>
      <xdr:col>5</xdr:col>
      <xdr:colOff>209550</xdr:colOff>
      <xdr:row>0</xdr:row>
      <xdr:rowOff>0</xdr:rowOff>
    </xdr:from>
    <xdr:to>
      <xdr:col>7</xdr:col>
      <xdr:colOff>438150</xdr:colOff>
      <xdr:row>1</xdr:row>
      <xdr:rowOff>171450</xdr:rowOff>
    </xdr:to>
    <xdr:sp macro="" textlink="" fLocksText="0">
      <xdr:nvSpPr>
        <xdr:cNvPr id="22" name="Text Box 3" hidden="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>
          <a:spLocks/>
        </xdr:cNvSpPr>
      </xdr:nvSpPr>
      <xdr:spPr bwMode="auto">
        <a:xfrm>
          <a:off x="4514850" y="0"/>
          <a:ext cx="2171700" cy="9525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8</xdr:col>
      <xdr:colOff>209550</xdr:colOff>
      <xdr:row>0</xdr:row>
      <xdr:rowOff>0</xdr:rowOff>
    </xdr:from>
    <xdr:to>
      <xdr:col>10</xdr:col>
      <xdr:colOff>428625</xdr:colOff>
      <xdr:row>3</xdr:row>
      <xdr:rowOff>123825</xdr:rowOff>
    </xdr:to>
    <xdr:sp macro="" textlink="" fLocksText="0">
      <xdr:nvSpPr>
        <xdr:cNvPr id="23" name="Text Box 6" hidden="1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>
          <a:spLocks/>
        </xdr:cNvSpPr>
      </xdr:nvSpPr>
      <xdr:spPr bwMode="auto">
        <a:xfrm>
          <a:off x="7429500" y="0"/>
          <a:ext cx="1847850" cy="12858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9</xdr:col>
      <xdr:colOff>200025</xdr:colOff>
      <xdr:row>0</xdr:row>
      <xdr:rowOff>0</xdr:rowOff>
    </xdr:from>
    <xdr:to>
      <xdr:col>13</xdr:col>
      <xdr:colOff>38100</xdr:colOff>
      <xdr:row>2</xdr:row>
      <xdr:rowOff>142875</xdr:rowOff>
    </xdr:to>
    <xdr:sp macro="" textlink="" fLocksText="0">
      <xdr:nvSpPr>
        <xdr:cNvPr id="24" name="Text Box 7" hidden="1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>
          <a:spLocks/>
        </xdr:cNvSpPr>
      </xdr:nvSpPr>
      <xdr:spPr bwMode="auto">
        <a:xfrm>
          <a:off x="8391525" y="0"/>
          <a:ext cx="2962275" cy="111442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10</xdr:col>
      <xdr:colOff>142875</xdr:colOff>
      <xdr:row>0</xdr:row>
      <xdr:rowOff>19050</xdr:rowOff>
    </xdr:from>
    <xdr:to>
      <xdr:col>11</xdr:col>
      <xdr:colOff>285750</xdr:colOff>
      <xdr:row>1</xdr:row>
      <xdr:rowOff>28575</xdr:rowOff>
    </xdr:to>
    <xdr:sp macro="" textlink="" fLocksText="0">
      <xdr:nvSpPr>
        <xdr:cNvPr id="25" name="Text Box 8" hidden="1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/>
        </xdr:cNvSpPr>
      </xdr:nvSpPr>
      <xdr:spPr bwMode="auto">
        <a:xfrm>
          <a:off x="8991600" y="19050"/>
          <a:ext cx="990600" cy="7905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12</xdr:col>
      <xdr:colOff>200025</xdr:colOff>
      <xdr:row>0</xdr:row>
      <xdr:rowOff>0</xdr:rowOff>
    </xdr:from>
    <xdr:to>
      <xdr:col>14</xdr:col>
      <xdr:colOff>161925</xdr:colOff>
      <xdr:row>2</xdr:row>
      <xdr:rowOff>66675</xdr:rowOff>
    </xdr:to>
    <xdr:sp macro="" textlink="" fLocksText="0">
      <xdr:nvSpPr>
        <xdr:cNvPr id="26" name="Text Box 10" hidden="1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/>
        </xdr:cNvSpPr>
      </xdr:nvSpPr>
      <xdr:spPr bwMode="auto">
        <a:xfrm>
          <a:off x="10744200" y="0"/>
          <a:ext cx="1504950" cy="103822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13</xdr:col>
      <xdr:colOff>200025</xdr:colOff>
      <xdr:row>0</xdr:row>
      <xdr:rowOff>0</xdr:rowOff>
    </xdr:from>
    <xdr:to>
      <xdr:col>15</xdr:col>
      <xdr:colOff>447675</xdr:colOff>
      <xdr:row>2</xdr:row>
      <xdr:rowOff>38100</xdr:rowOff>
    </xdr:to>
    <xdr:sp macro="" textlink="" fLocksText="0">
      <xdr:nvSpPr>
        <xdr:cNvPr id="27" name="Text Box 11" hidden="1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>
          <a:spLocks/>
        </xdr:cNvSpPr>
      </xdr:nvSpPr>
      <xdr:spPr bwMode="auto">
        <a:xfrm>
          <a:off x="11515725" y="0"/>
          <a:ext cx="1790700" cy="10096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5</xdr:col>
      <xdr:colOff>209550</xdr:colOff>
      <xdr:row>0</xdr:row>
      <xdr:rowOff>0</xdr:rowOff>
    </xdr:from>
    <xdr:to>
      <xdr:col>7</xdr:col>
      <xdr:colOff>438150</xdr:colOff>
      <xdr:row>1</xdr:row>
      <xdr:rowOff>171450</xdr:rowOff>
    </xdr:to>
    <xdr:sp macro="" textlink="" fLocksText="0">
      <xdr:nvSpPr>
        <xdr:cNvPr id="28" name="Text Box 3" hidden="1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/>
        </xdr:cNvSpPr>
      </xdr:nvSpPr>
      <xdr:spPr bwMode="auto">
        <a:xfrm>
          <a:off x="4514850" y="0"/>
          <a:ext cx="2171700" cy="9525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8</xdr:col>
      <xdr:colOff>209550</xdr:colOff>
      <xdr:row>0</xdr:row>
      <xdr:rowOff>0</xdr:rowOff>
    </xdr:from>
    <xdr:to>
      <xdr:col>10</xdr:col>
      <xdr:colOff>428625</xdr:colOff>
      <xdr:row>3</xdr:row>
      <xdr:rowOff>123825</xdr:rowOff>
    </xdr:to>
    <xdr:sp macro="" textlink="" fLocksText="0">
      <xdr:nvSpPr>
        <xdr:cNvPr id="29" name="Text Box 6" hidden="1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>
          <a:spLocks/>
        </xdr:cNvSpPr>
      </xdr:nvSpPr>
      <xdr:spPr bwMode="auto">
        <a:xfrm>
          <a:off x="7429500" y="0"/>
          <a:ext cx="1847850" cy="12858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10</xdr:col>
      <xdr:colOff>142875</xdr:colOff>
      <xdr:row>0</xdr:row>
      <xdr:rowOff>19050</xdr:rowOff>
    </xdr:from>
    <xdr:to>
      <xdr:col>11</xdr:col>
      <xdr:colOff>285750</xdr:colOff>
      <xdr:row>1</xdr:row>
      <xdr:rowOff>28575</xdr:rowOff>
    </xdr:to>
    <xdr:sp macro="" textlink="" fLocksText="0">
      <xdr:nvSpPr>
        <xdr:cNvPr id="30" name="Text Box 8" hidden="1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>
          <a:spLocks/>
        </xdr:cNvSpPr>
      </xdr:nvSpPr>
      <xdr:spPr bwMode="auto">
        <a:xfrm>
          <a:off x="8991600" y="19050"/>
          <a:ext cx="990600" cy="7905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10</xdr:col>
      <xdr:colOff>142875</xdr:colOff>
      <xdr:row>0</xdr:row>
      <xdr:rowOff>19050</xdr:rowOff>
    </xdr:from>
    <xdr:to>
      <xdr:col>11</xdr:col>
      <xdr:colOff>285750</xdr:colOff>
      <xdr:row>1</xdr:row>
      <xdr:rowOff>28575</xdr:rowOff>
    </xdr:to>
    <xdr:sp macro="" textlink="" fLocksText="0">
      <xdr:nvSpPr>
        <xdr:cNvPr id="31" name="Text Box 8" hidden="1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 txBox="1">
          <a:spLocks/>
        </xdr:cNvSpPr>
      </xdr:nvSpPr>
      <xdr:spPr bwMode="auto">
        <a:xfrm>
          <a:off x="8991600" y="19050"/>
          <a:ext cx="990600" cy="7905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12</xdr:col>
      <xdr:colOff>200025</xdr:colOff>
      <xdr:row>0</xdr:row>
      <xdr:rowOff>0</xdr:rowOff>
    </xdr:from>
    <xdr:to>
      <xdr:col>14</xdr:col>
      <xdr:colOff>161925</xdr:colOff>
      <xdr:row>2</xdr:row>
      <xdr:rowOff>66675</xdr:rowOff>
    </xdr:to>
    <xdr:sp macro="" textlink="" fLocksText="0">
      <xdr:nvSpPr>
        <xdr:cNvPr id="32" name="Text Box 10" hidden="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 txBox="1">
          <a:spLocks/>
        </xdr:cNvSpPr>
      </xdr:nvSpPr>
      <xdr:spPr bwMode="auto">
        <a:xfrm>
          <a:off x="10744200" y="0"/>
          <a:ext cx="1504950" cy="103822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  <xdr:twoCellAnchor editAs="oneCell">
    <xdr:from>
      <xdr:col>13</xdr:col>
      <xdr:colOff>200025</xdr:colOff>
      <xdr:row>0</xdr:row>
      <xdr:rowOff>0</xdr:rowOff>
    </xdr:from>
    <xdr:to>
      <xdr:col>15</xdr:col>
      <xdr:colOff>447675</xdr:colOff>
      <xdr:row>2</xdr:row>
      <xdr:rowOff>38100</xdr:rowOff>
    </xdr:to>
    <xdr:sp macro="" textlink="" fLocksText="0">
      <xdr:nvSpPr>
        <xdr:cNvPr id="33" name="Text Box 11" hidden="1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SpPr txBox="1">
          <a:spLocks/>
        </xdr:cNvSpPr>
      </xdr:nvSpPr>
      <xdr:spPr bwMode="auto">
        <a:xfrm>
          <a:off x="11515725" y="0"/>
          <a:ext cx="1790700" cy="10096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round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 fLocksWithSheet="0"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3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7407275" y="6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10</xdr:col>
      <xdr:colOff>0</xdr:colOff>
      <xdr:row>1</xdr:row>
      <xdr:rowOff>0</xdr:rowOff>
    </xdr:from>
    <xdr:to>
      <xdr:col>12</xdr:col>
      <xdr:colOff>381000</xdr:colOff>
      <xdr:row>3</xdr:row>
      <xdr:rowOff>38100</xdr:rowOff>
    </xdr:to>
    <xdr:sp macro="[0]!actualizarangofamilias" textlink="">
      <xdr:nvSpPr>
        <xdr:cNvPr id="3" name="2 Bisel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 bwMode="auto">
        <a:xfrm>
          <a:off x="8178800" y="203200"/>
          <a:ext cx="1930400" cy="495300"/>
        </a:xfrm>
        <a:prstGeom prst="bevel">
          <a:avLst/>
        </a:prstGeom>
        <a:solidFill>
          <a:srgbClr val="9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20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Actualizar rangos</a:t>
          </a:r>
          <a:r>
            <a:rPr lang="es-ES" sz="1200" b="1" baseline="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 de familias</a:t>
          </a:r>
          <a:endParaRPr lang="es-ES" sz="1200" b="1">
            <a:solidFill>
              <a:srgbClr val="FFFF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38100</xdr:rowOff>
    </xdr:from>
    <xdr:to>
      <xdr:col>23</xdr:col>
      <xdr:colOff>533400</xdr:colOff>
      <xdr:row>25</xdr:row>
      <xdr:rowOff>114300</xdr:rowOff>
    </xdr:to>
    <xdr:graphicFrame macro="">
      <xdr:nvGraphicFramePr>
        <xdr:cNvPr id="6615" name="Chart 1">
          <a:extLst>
            <a:ext uri="{FF2B5EF4-FFF2-40B4-BE49-F238E27FC236}">
              <a16:creationId xmlns:a16="http://schemas.microsoft.com/office/drawing/2014/main" xmlns="" id="{00000000-0008-0000-0700-0000D7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26</xdr:row>
      <xdr:rowOff>19050</xdr:rowOff>
    </xdr:from>
    <xdr:to>
      <xdr:col>15</xdr:col>
      <xdr:colOff>323850</xdr:colOff>
      <xdr:row>46</xdr:row>
      <xdr:rowOff>9525</xdr:rowOff>
    </xdr:to>
    <xdr:graphicFrame macro="">
      <xdr:nvGraphicFramePr>
        <xdr:cNvPr id="6616" name="2 Gráfico">
          <a:extLst>
            <a:ext uri="{FF2B5EF4-FFF2-40B4-BE49-F238E27FC236}">
              <a16:creationId xmlns:a16="http://schemas.microsoft.com/office/drawing/2014/main" xmlns="" id="{00000000-0008-0000-0700-0000D8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0.93927</cdr:x>
      <cdr:y>0.86628</cdr:y>
    </cdr:from>
    <cdr:to>
      <cdr:x>0.97301</cdr:x>
      <cdr:y>0.90504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29400" y="4257675"/>
          <a:ext cx="2381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4</xdr:row>
      <xdr:rowOff>104775</xdr:rowOff>
    </xdr:from>
    <xdr:to>
      <xdr:col>8</xdr:col>
      <xdr:colOff>762000</xdr:colOff>
      <xdr:row>22</xdr:row>
      <xdr:rowOff>142875</xdr:rowOff>
    </xdr:to>
    <xdr:graphicFrame macro="">
      <xdr:nvGraphicFramePr>
        <xdr:cNvPr id="1406301" name="Chart 1">
          <a:extLst>
            <a:ext uri="{FF2B5EF4-FFF2-40B4-BE49-F238E27FC236}">
              <a16:creationId xmlns:a16="http://schemas.microsoft.com/office/drawing/2014/main" xmlns="" id="{00000000-0008-0000-0800-00005D75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26</xdr:row>
      <xdr:rowOff>19050</xdr:rowOff>
    </xdr:from>
    <xdr:to>
      <xdr:col>9</xdr:col>
      <xdr:colOff>514350</xdr:colOff>
      <xdr:row>44</xdr:row>
      <xdr:rowOff>0</xdr:rowOff>
    </xdr:to>
    <xdr:graphicFrame macro="">
      <xdr:nvGraphicFramePr>
        <xdr:cNvPr id="1406302" name="Chart 3">
          <a:extLst>
            <a:ext uri="{FF2B5EF4-FFF2-40B4-BE49-F238E27FC236}">
              <a16:creationId xmlns:a16="http://schemas.microsoft.com/office/drawing/2014/main" xmlns="" id="{00000000-0008-0000-0800-00005E75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533400</xdr:colOff>
      <xdr:row>46</xdr:row>
      <xdr:rowOff>9525</xdr:rowOff>
    </xdr:from>
    <xdr:to>
      <xdr:col>8</xdr:col>
      <xdr:colOff>600075</xdr:colOff>
      <xdr:row>64</xdr:row>
      <xdr:rowOff>57150</xdr:rowOff>
    </xdr:to>
    <xdr:graphicFrame macro="">
      <xdr:nvGraphicFramePr>
        <xdr:cNvPr id="1406303" name="Chart 4">
          <a:extLst>
            <a:ext uri="{FF2B5EF4-FFF2-40B4-BE49-F238E27FC236}">
              <a16:creationId xmlns:a16="http://schemas.microsoft.com/office/drawing/2014/main" xmlns="" id="{00000000-0008-0000-0800-00005F75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indexed="27"/>
  </sheetPr>
  <dimension ref="A1:CN138"/>
  <sheetViews>
    <sheetView showGridLines="0" zoomScale="75" zoomScaleNormal="75" workbookViewId="0">
      <selection activeCell="K25" sqref="K25"/>
    </sheetView>
  </sheetViews>
  <sheetFormatPr baseColWidth="10" defaultColWidth="11.5703125" defaultRowHeight="15"/>
  <cols>
    <col min="1" max="1" width="6" style="78" customWidth="1"/>
    <col min="2" max="2" width="16" style="78" customWidth="1"/>
    <col min="3" max="3" width="0" style="78" hidden="1" customWidth="1"/>
    <col min="4" max="4" width="7" style="78" customWidth="1"/>
    <col min="5" max="5" width="15.140625" style="78" customWidth="1"/>
    <col min="6" max="6" width="6.140625" style="78" customWidth="1"/>
    <col min="7" max="7" width="59.5703125" style="78" customWidth="1"/>
    <col min="8" max="8" width="7.42578125" style="78" customWidth="1"/>
    <col min="9" max="9" width="16.42578125" style="78" customWidth="1"/>
    <col min="10" max="10" width="8.85546875" style="78" customWidth="1"/>
    <col min="11" max="11" width="13.28515625" style="78" customWidth="1"/>
    <col min="12" max="12" width="7.85546875" style="78" customWidth="1"/>
    <col min="13" max="16384" width="11.5703125" style="78"/>
  </cols>
  <sheetData>
    <row r="1" spans="1:92">
      <c r="A1" s="77"/>
      <c r="B1" s="77"/>
      <c r="C1" s="77"/>
      <c r="D1" s="77"/>
      <c r="E1" s="77"/>
      <c r="F1" s="77"/>
      <c r="G1" s="77"/>
      <c r="H1" s="77"/>
      <c r="I1" s="77"/>
      <c r="J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</row>
    <row r="2" spans="1:92">
      <c r="A2" s="77"/>
      <c r="B2" s="77"/>
      <c r="C2" s="77"/>
      <c r="D2" s="77"/>
      <c r="E2" s="77"/>
      <c r="F2" s="77"/>
      <c r="G2" s="77"/>
      <c r="H2" s="77"/>
      <c r="I2" s="77"/>
      <c r="J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</row>
    <row r="3" spans="1:92" s="157" customFormat="1" ht="28.5" customHeight="1">
      <c r="A3" s="156"/>
      <c r="B3" s="175" t="s">
        <v>239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</row>
    <row r="4" spans="1:92" ht="15.75" thickBo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</row>
    <row r="5" spans="1:92" ht="15.75" thickTop="1">
      <c r="A5" s="77"/>
      <c r="B5" s="176" t="s">
        <v>243</v>
      </c>
      <c r="C5" s="177"/>
      <c r="D5" s="177"/>
      <c r="E5" s="177"/>
      <c r="F5" s="177"/>
      <c r="G5" s="177"/>
      <c r="H5" s="177"/>
      <c r="I5" s="177"/>
      <c r="J5" s="177"/>
      <c r="K5" s="177"/>
      <c r="L5" s="178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2">
      <c r="A6" s="77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181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</row>
    <row r="7" spans="1:92">
      <c r="A7" s="77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181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</row>
    <row r="8" spans="1:92">
      <c r="A8" s="77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181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</row>
    <row r="9" spans="1:92">
      <c r="A9" s="77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181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</row>
    <row r="10" spans="1:92">
      <c r="A10" s="77"/>
      <c r="B10" s="179"/>
      <c r="C10" s="180"/>
      <c r="D10" s="180"/>
      <c r="E10" s="180"/>
      <c r="F10" s="180"/>
      <c r="G10" s="180"/>
      <c r="H10" s="180"/>
      <c r="I10" s="180"/>
      <c r="J10" s="180"/>
      <c r="K10" s="180"/>
      <c r="L10" s="181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</row>
    <row r="11" spans="1:92">
      <c r="A11" s="77"/>
      <c r="B11" s="179"/>
      <c r="C11" s="180"/>
      <c r="D11" s="180"/>
      <c r="E11" s="180"/>
      <c r="F11" s="180"/>
      <c r="G11" s="180"/>
      <c r="H11" s="180"/>
      <c r="I11" s="180"/>
      <c r="J11" s="180"/>
      <c r="K11" s="180"/>
      <c r="L11" s="181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</row>
    <row r="12" spans="1:92">
      <c r="A12" s="77"/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1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</row>
    <row r="13" spans="1:92">
      <c r="A13" s="77"/>
      <c r="B13" s="179"/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</row>
    <row r="14" spans="1:92">
      <c r="A14" s="77"/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1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</row>
    <row r="15" spans="1:92" ht="3" customHeight="1">
      <c r="A15" s="77"/>
      <c r="B15" s="179"/>
      <c r="C15" s="180"/>
      <c r="D15" s="180"/>
      <c r="E15" s="180"/>
      <c r="F15" s="180"/>
      <c r="G15" s="180"/>
      <c r="H15" s="180"/>
      <c r="I15" s="180"/>
      <c r="J15" s="180"/>
      <c r="K15" s="180"/>
      <c r="L15" s="181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</row>
    <row r="16" spans="1:92" hidden="1">
      <c r="A16" s="77"/>
      <c r="B16" s="179"/>
      <c r="C16" s="180"/>
      <c r="D16" s="180"/>
      <c r="E16" s="180"/>
      <c r="F16" s="180"/>
      <c r="G16" s="180"/>
      <c r="H16" s="180"/>
      <c r="I16" s="180"/>
      <c r="J16" s="180"/>
      <c r="K16" s="180"/>
      <c r="L16" s="181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</row>
    <row r="17" spans="1:92" ht="15.75" hidden="1" thickBot="1">
      <c r="A17" s="77"/>
      <c r="B17" s="182"/>
      <c r="C17" s="183"/>
      <c r="D17" s="183"/>
      <c r="E17" s="183"/>
      <c r="F17" s="183"/>
      <c r="G17" s="183"/>
      <c r="H17" s="183"/>
      <c r="I17" s="183"/>
      <c r="J17" s="183"/>
      <c r="K17" s="183"/>
      <c r="L17" s="184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</row>
    <row r="18" spans="1:92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</row>
    <row r="19" spans="1:92" ht="28.5">
      <c r="A19" s="77"/>
      <c r="B19" s="77"/>
      <c r="C19" s="77"/>
      <c r="D19" s="77"/>
      <c r="F19" s="77"/>
      <c r="G19" s="82" t="s">
        <v>250</v>
      </c>
      <c r="H19" s="80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</row>
    <row r="20" spans="1:92" ht="28.5">
      <c r="A20" s="77"/>
      <c r="B20" s="77"/>
      <c r="C20" s="77"/>
      <c r="D20" s="77"/>
      <c r="E20" s="77"/>
      <c r="F20" s="77"/>
      <c r="G20" s="81"/>
      <c r="H20" s="81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</row>
    <row r="21" spans="1:92" ht="27.75" customHeight="1">
      <c r="A21" s="77"/>
      <c r="B21" s="77"/>
      <c r="C21" s="77"/>
      <c r="D21" s="77"/>
      <c r="E21" s="77"/>
      <c r="G21" s="82" t="s">
        <v>251</v>
      </c>
      <c r="H21" s="81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</row>
    <row r="22" spans="1:92" ht="21.75" customHeight="1">
      <c r="A22" s="77"/>
      <c r="B22" s="77"/>
      <c r="C22" s="77"/>
      <c r="D22" s="77"/>
      <c r="E22" s="77"/>
      <c r="F22" s="77"/>
      <c r="G22" s="81"/>
      <c r="H22" s="81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</row>
    <row r="23" spans="1:92" ht="26.25" customHeight="1">
      <c r="A23" s="77"/>
      <c r="B23" s="77"/>
      <c r="C23" s="77"/>
      <c r="D23" s="77"/>
      <c r="E23" s="174" t="s">
        <v>213</v>
      </c>
      <c r="F23" s="174"/>
      <c r="G23" s="174"/>
      <c r="H23" s="174"/>
      <c r="I23" s="174"/>
      <c r="J23" s="174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</row>
    <row r="24" spans="1:92" ht="19.5" customHeight="1">
      <c r="A24" s="77"/>
      <c r="B24" s="77"/>
      <c r="C24" s="77"/>
      <c r="D24" s="77"/>
      <c r="E24" s="77"/>
      <c r="F24" s="77"/>
      <c r="G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</row>
    <row r="25" spans="1:92" ht="27.75">
      <c r="A25" s="77"/>
      <c r="B25" s="214" t="s">
        <v>254</v>
      </c>
      <c r="C25" s="214"/>
      <c r="D25" s="214"/>
      <c r="E25" s="214"/>
      <c r="F25" s="214"/>
      <c r="G25" s="214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</row>
    <row r="26" spans="1:92" ht="23.25">
      <c r="A26" s="77"/>
      <c r="B26" s="77"/>
      <c r="C26" s="77"/>
      <c r="D26" s="77"/>
      <c r="E26" s="77"/>
      <c r="F26" s="215" t="s">
        <v>255</v>
      </c>
      <c r="G26" s="215"/>
      <c r="I26" s="77"/>
      <c r="K26" s="79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</row>
    <row r="27" spans="1:92" ht="23.25">
      <c r="A27" s="77"/>
      <c r="B27" s="77"/>
      <c r="C27" s="77"/>
      <c r="D27" s="77"/>
      <c r="E27" s="77"/>
      <c r="F27" s="215" t="s">
        <v>252</v>
      </c>
      <c r="G27" s="215"/>
      <c r="H27" s="77"/>
      <c r="I27" s="77"/>
      <c r="J27" s="79"/>
      <c r="K27" s="79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</row>
    <row r="28" spans="1:92" ht="23.25">
      <c r="A28" s="77"/>
      <c r="B28" s="77"/>
      <c r="C28" s="77"/>
      <c r="D28" s="77"/>
      <c r="E28" s="77"/>
      <c r="F28" s="215" t="s">
        <v>253</v>
      </c>
      <c r="G28" s="215"/>
      <c r="H28" s="77"/>
      <c r="I28" s="77"/>
      <c r="K28" s="79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</row>
    <row r="29" spans="1:92" ht="23.25">
      <c r="A29" s="77"/>
      <c r="B29" s="77"/>
      <c r="C29" s="77"/>
      <c r="D29" s="77"/>
      <c r="E29" s="77"/>
      <c r="F29" s="77"/>
      <c r="G29" s="77"/>
      <c r="H29" s="77"/>
      <c r="I29" s="77"/>
      <c r="J29" s="79"/>
      <c r="K29" s="79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</row>
    <row r="30" spans="1:92" ht="23.25">
      <c r="A30" s="77"/>
      <c r="B30" s="77"/>
      <c r="C30" s="77"/>
      <c r="D30" s="77"/>
      <c r="E30" s="77"/>
      <c r="F30" s="77"/>
      <c r="G30" s="77"/>
      <c r="H30" s="77"/>
      <c r="I30" s="77"/>
      <c r="K30" s="79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</row>
    <row r="31" spans="1:92" ht="23.25">
      <c r="A31" s="77"/>
      <c r="B31" s="77"/>
      <c r="C31" s="77"/>
      <c r="D31" s="77"/>
      <c r="E31" s="77"/>
      <c r="F31" s="77"/>
      <c r="G31" s="77"/>
      <c r="H31" s="77"/>
      <c r="I31" s="77"/>
      <c r="K31" s="79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</row>
    <row r="32" spans="1:9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</row>
    <row r="33" spans="1:9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</row>
    <row r="34" spans="1:9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</row>
    <row r="35" spans="1:9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</row>
    <row r="36" spans="1:92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</row>
    <row r="37" spans="1:9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</row>
    <row r="38" spans="1:9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</row>
    <row r="39" spans="1:9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</row>
    <row r="40" spans="1:9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</row>
    <row r="41" spans="1:92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</row>
    <row r="42" spans="1:9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</row>
    <row r="43" spans="1:9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</row>
    <row r="44" spans="1:92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</row>
    <row r="45" spans="1:9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</row>
    <row r="46" spans="1:9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</row>
    <row r="47" spans="1:9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</row>
    <row r="48" spans="1:9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</row>
    <row r="49" spans="1:9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</row>
    <row r="50" spans="1:9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</row>
    <row r="51" spans="1:92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</row>
    <row r="52" spans="1:9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</row>
    <row r="53" spans="1:9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</row>
    <row r="54" spans="1:9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</row>
    <row r="55" spans="1:9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</row>
    <row r="56" spans="1:9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</row>
    <row r="57" spans="1:92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</row>
    <row r="58" spans="1:92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</row>
    <row r="59" spans="1:92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</row>
    <row r="60" spans="1:92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</row>
    <row r="61" spans="1:92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</row>
    <row r="62" spans="1:9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</row>
    <row r="63" spans="1:92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</row>
    <row r="64" spans="1:92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</row>
    <row r="65" spans="1:92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</row>
    <row r="66" spans="1:92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</row>
    <row r="67" spans="1:92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</row>
    <row r="68" spans="1:92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</row>
    <row r="69" spans="1:92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</row>
    <row r="70" spans="1:9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</row>
    <row r="71" spans="1:92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</row>
    <row r="72" spans="1:9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</row>
    <row r="73" spans="1:92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</row>
    <row r="74" spans="1:9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</row>
    <row r="75" spans="1:9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</row>
    <row r="76" spans="1:9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</row>
    <row r="77" spans="1:9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</row>
    <row r="78" spans="1:9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</row>
    <row r="79" spans="1:9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</row>
    <row r="80" spans="1:9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</row>
    <row r="81" spans="1:9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</row>
    <row r="82" spans="1:9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</row>
    <row r="83" spans="1:9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</row>
    <row r="84" spans="1:9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</row>
    <row r="85" spans="1:9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</row>
    <row r="86" spans="1:9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</row>
    <row r="87" spans="1:9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</row>
    <row r="88" spans="1:9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</row>
    <row r="89" spans="1:9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</row>
    <row r="90" spans="1:9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</row>
    <row r="91" spans="1:9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</row>
    <row r="92" spans="1:9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</row>
    <row r="93" spans="1:9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</row>
    <row r="94" spans="1:9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</row>
    <row r="95" spans="1:9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</row>
    <row r="96" spans="1:9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</row>
    <row r="97" spans="1:9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</row>
    <row r="98" spans="1:9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</row>
    <row r="99" spans="1:9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</row>
    <row r="100" spans="1:9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</row>
    <row r="101" spans="1:9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</row>
    <row r="102" spans="1:9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</row>
    <row r="103" spans="1:9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</row>
    <row r="104" spans="1:9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</row>
    <row r="105" spans="1:9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</row>
    <row r="106" spans="1:9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</row>
    <row r="107" spans="1:9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</row>
    <row r="108" spans="1:9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</row>
    <row r="109" spans="1:9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</row>
    <row r="110" spans="1:9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</row>
    <row r="111" spans="1:9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</row>
    <row r="112" spans="1:9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</row>
    <row r="113" spans="1:9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</row>
    <row r="114" spans="1:9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</row>
    <row r="115" spans="1:9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</row>
    <row r="116" spans="1:9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</row>
    <row r="117" spans="1:9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</row>
    <row r="118" spans="1:9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</row>
    <row r="119" spans="1:9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</row>
    <row r="120" spans="1:9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</row>
    <row r="121" spans="1:9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</row>
    <row r="122" spans="1:9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</row>
    <row r="123" spans="1:9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</row>
    <row r="124" spans="1:9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</row>
    <row r="125" spans="1:9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</row>
    <row r="126" spans="1:9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</row>
    <row r="127" spans="1:9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</row>
    <row r="128" spans="1:9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</row>
    <row r="129" spans="1:9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</row>
    <row r="130" spans="1:9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</row>
    <row r="131" spans="1:9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</row>
    <row r="132" spans="1:9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</row>
    <row r="133" spans="1:9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</row>
    <row r="134" spans="1:9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</row>
    <row r="135" spans="1:9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</row>
    <row r="136" spans="1:9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</row>
    <row r="137" spans="1:92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</row>
    <row r="138" spans="1:92">
      <c r="A138" s="77"/>
      <c r="B138" s="77"/>
      <c r="C138" s="77"/>
      <c r="D138" s="77"/>
      <c r="E138" s="77"/>
      <c r="F138" s="77"/>
      <c r="G138" s="77"/>
      <c r="H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</row>
  </sheetData>
  <sheetProtection selectLockedCells="1" selectUnlockedCells="1"/>
  <mergeCells count="7">
    <mergeCell ref="F27:G27"/>
    <mergeCell ref="F28:G28"/>
    <mergeCell ref="E23:J23"/>
    <mergeCell ref="B3:L3"/>
    <mergeCell ref="B5:L17"/>
    <mergeCell ref="B25:G25"/>
    <mergeCell ref="F26:G26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&amp;C&amp;"Arial,Normal"&amp;10&amp;A</oddHeader>
    <oddFooter>&amp;C&amp;"Arial,Normal"&amp;10Página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0000CC"/>
  </sheetPr>
  <dimension ref="A2:AF18"/>
  <sheetViews>
    <sheetView topLeftCell="U1" workbookViewId="0">
      <selection activeCell="AC8" sqref="AC8"/>
    </sheetView>
  </sheetViews>
  <sheetFormatPr baseColWidth="10" defaultRowHeight="14.25"/>
  <cols>
    <col min="1" max="1" width="8.7109375" style="72" customWidth="1"/>
    <col min="2" max="2" width="11.42578125" style="71"/>
    <col min="3" max="3" width="2.7109375" style="149" customWidth="1"/>
    <col min="4" max="4" width="8.85546875" style="71" customWidth="1"/>
    <col min="5" max="5" width="21.140625" style="71" customWidth="1"/>
    <col min="6" max="6" width="2.7109375" style="149" customWidth="1"/>
    <col min="7" max="7" width="8.85546875" style="71" customWidth="1"/>
    <col min="8" max="8" width="17.5703125" style="71" customWidth="1"/>
    <col min="9" max="9" width="2.7109375" style="149" customWidth="1"/>
    <col min="10" max="10" width="6.85546875" style="71" customWidth="1"/>
    <col min="11" max="11" width="14.85546875" style="71" customWidth="1"/>
    <col min="12" max="12" width="2.7109375" style="149" customWidth="1"/>
    <col min="13" max="13" width="11.42578125" style="71"/>
    <col min="14" max="14" width="24.5703125" style="71" customWidth="1"/>
    <col min="15" max="15" width="2.7109375" style="149" customWidth="1"/>
    <col min="16" max="16" width="11.42578125" style="71"/>
    <col min="17" max="17" width="22.28515625" style="71" customWidth="1"/>
    <col min="18" max="18" width="2.7109375" style="149" customWidth="1"/>
    <col min="19" max="19" width="11.42578125" style="71"/>
    <col min="20" max="20" width="27.85546875" style="71" customWidth="1"/>
    <col min="21" max="21" width="2.7109375" style="149" customWidth="1"/>
    <col min="22" max="22" width="11.42578125" style="71"/>
    <col min="23" max="23" width="25.5703125" style="71" customWidth="1"/>
    <col min="24" max="24" width="2.7109375" style="149" customWidth="1"/>
    <col min="25" max="25" width="13.140625" style="71" customWidth="1"/>
    <col min="26" max="26" width="33.5703125" style="71" customWidth="1"/>
    <col min="27" max="27" width="2.7109375" style="149" customWidth="1"/>
    <col min="28" max="28" width="11.42578125" style="71"/>
    <col min="29" max="29" width="34.42578125" style="71" customWidth="1"/>
    <col min="30" max="30" width="2.7109375" style="149" customWidth="1"/>
    <col min="31" max="16384" width="11.42578125" style="71"/>
  </cols>
  <sheetData>
    <row r="2" spans="1:32" ht="15">
      <c r="A2" s="85" t="s">
        <v>1</v>
      </c>
      <c r="D2" s="86" t="s">
        <v>2</v>
      </c>
      <c r="G2" s="75" t="s">
        <v>3</v>
      </c>
      <c r="J2" s="75" t="s">
        <v>4</v>
      </c>
      <c r="M2" s="75" t="s">
        <v>5</v>
      </c>
      <c r="P2" s="75" t="s">
        <v>64</v>
      </c>
      <c r="S2" s="75" t="s">
        <v>226</v>
      </c>
      <c r="V2" s="75" t="s">
        <v>7</v>
      </c>
      <c r="Y2" s="75" t="s">
        <v>219</v>
      </c>
      <c r="AB2" s="75" t="s">
        <v>227</v>
      </c>
      <c r="AE2" s="75" t="s">
        <v>9</v>
      </c>
    </row>
    <row r="3" spans="1:32" ht="15" customHeight="1">
      <c r="A3" s="87">
        <v>1</v>
      </c>
      <c r="B3" s="71" t="s">
        <v>48</v>
      </c>
      <c r="D3" s="72">
        <v>1</v>
      </c>
      <c r="E3" s="71" t="s">
        <v>51</v>
      </c>
      <c r="G3" s="72">
        <v>1</v>
      </c>
      <c r="H3" s="74" t="s">
        <v>57</v>
      </c>
      <c r="J3" s="72">
        <v>1</v>
      </c>
      <c r="K3" s="71" t="s">
        <v>214</v>
      </c>
      <c r="M3" s="72">
        <v>1</v>
      </c>
      <c r="N3" s="74" t="s">
        <v>65</v>
      </c>
      <c r="P3" s="91">
        <v>1</v>
      </c>
      <c r="Q3" s="93" t="s">
        <v>66</v>
      </c>
      <c r="S3" s="91">
        <v>1</v>
      </c>
      <c r="T3" s="74" t="s">
        <v>89</v>
      </c>
      <c r="U3" s="150"/>
      <c r="V3" s="91">
        <v>1</v>
      </c>
      <c r="W3" s="74" t="s">
        <v>221</v>
      </c>
      <c r="X3" s="150"/>
      <c r="Y3" s="91">
        <v>1</v>
      </c>
      <c r="Z3" s="95" t="s">
        <v>77</v>
      </c>
      <c r="AB3" s="91">
        <v>1</v>
      </c>
      <c r="AC3" s="73" t="s">
        <v>100</v>
      </c>
      <c r="AE3" s="91">
        <v>1</v>
      </c>
      <c r="AF3" s="73" t="s">
        <v>159</v>
      </c>
    </row>
    <row r="4" spans="1:32" ht="15" customHeight="1">
      <c r="A4" s="87">
        <v>2</v>
      </c>
      <c r="B4" s="71" t="s">
        <v>49</v>
      </c>
      <c r="D4" s="72">
        <v>2</v>
      </c>
      <c r="E4" s="71" t="s">
        <v>52</v>
      </c>
      <c r="G4" s="72">
        <v>2</v>
      </c>
      <c r="H4" s="74" t="s">
        <v>58</v>
      </c>
      <c r="J4" s="72">
        <v>2</v>
      </c>
      <c r="K4" s="71" t="s">
        <v>215</v>
      </c>
      <c r="M4" s="72">
        <v>2</v>
      </c>
      <c r="N4" s="74" t="s">
        <v>67</v>
      </c>
      <c r="P4" s="91">
        <v>2</v>
      </c>
      <c r="Q4" s="93" t="s">
        <v>68</v>
      </c>
      <c r="S4" s="91">
        <v>2</v>
      </c>
      <c r="T4" s="74" t="s">
        <v>90</v>
      </c>
      <c r="U4" s="150"/>
      <c r="V4" s="91">
        <v>2</v>
      </c>
      <c r="W4" s="74" t="s">
        <v>222</v>
      </c>
      <c r="X4" s="150"/>
      <c r="Y4" s="91">
        <v>2</v>
      </c>
      <c r="Z4" s="95" t="s">
        <v>78</v>
      </c>
      <c r="AB4" s="91">
        <v>2</v>
      </c>
      <c r="AC4" s="73" t="s">
        <v>101</v>
      </c>
      <c r="AE4" s="91">
        <v>0</v>
      </c>
      <c r="AF4" s="73" t="s">
        <v>161</v>
      </c>
    </row>
    <row r="5" spans="1:32" ht="15" customHeight="1">
      <c r="D5" s="72">
        <v>3</v>
      </c>
      <c r="E5" s="73" t="s">
        <v>53</v>
      </c>
      <c r="G5" s="72">
        <v>3</v>
      </c>
      <c r="H5" s="74" t="s">
        <v>59</v>
      </c>
      <c r="J5" s="72">
        <v>3</v>
      </c>
      <c r="K5" s="71" t="s">
        <v>216</v>
      </c>
      <c r="M5" s="72">
        <v>3</v>
      </c>
      <c r="N5" s="74" t="s">
        <v>69</v>
      </c>
      <c r="P5" s="91">
        <v>3</v>
      </c>
      <c r="Q5" s="93" t="s">
        <v>70</v>
      </c>
      <c r="S5" s="91">
        <v>3</v>
      </c>
      <c r="T5" s="74" t="s">
        <v>91</v>
      </c>
      <c r="U5" s="150"/>
      <c r="V5" s="91">
        <v>3</v>
      </c>
      <c r="W5" s="74" t="s">
        <v>223</v>
      </c>
      <c r="X5" s="150"/>
      <c r="Y5" s="91">
        <v>3</v>
      </c>
      <c r="Z5" s="95" t="s">
        <v>79</v>
      </c>
      <c r="AB5" s="91">
        <v>3</v>
      </c>
      <c r="AC5" s="73" t="s">
        <v>102</v>
      </c>
    </row>
    <row r="6" spans="1:32" ht="15" customHeight="1">
      <c r="D6" s="72">
        <v>4</v>
      </c>
      <c r="E6" s="73" t="s">
        <v>54</v>
      </c>
      <c r="G6" s="72">
        <v>4</v>
      </c>
      <c r="H6" s="74" t="s">
        <v>60</v>
      </c>
      <c r="J6" s="72">
        <v>4</v>
      </c>
      <c r="K6" s="71" t="s">
        <v>217</v>
      </c>
      <c r="M6" s="72">
        <v>4</v>
      </c>
      <c r="N6" s="74" t="s">
        <v>71</v>
      </c>
      <c r="P6" s="91">
        <v>4</v>
      </c>
      <c r="Q6" s="93" t="s">
        <v>72</v>
      </c>
      <c r="S6" s="91">
        <v>4</v>
      </c>
      <c r="T6" s="74" t="s">
        <v>92</v>
      </c>
      <c r="U6" s="150"/>
      <c r="V6" s="92">
        <v>0</v>
      </c>
      <c r="W6" s="71" t="s">
        <v>218</v>
      </c>
      <c r="X6" s="150"/>
      <c r="Y6" s="91">
        <v>4</v>
      </c>
      <c r="Z6" s="96" t="s">
        <v>80</v>
      </c>
      <c r="AB6" s="91">
        <v>4</v>
      </c>
      <c r="AC6" s="73" t="s">
        <v>103</v>
      </c>
    </row>
    <row r="7" spans="1:32" ht="15" customHeight="1">
      <c r="D7" s="72">
        <v>5</v>
      </c>
      <c r="E7" s="73" t="s">
        <v>212</v>
      </c>
      <c r="G7" s="72">
        <v>5</v>
      </c>
      <c r="H7" s="74" t="s">
        <v>61</v>
      </c>
      <c r="M7" s="72">
        <v>5</v>
      </c>
      <c r="N7" s="74" t="s">
        <v>73</v>
      </c>
      <c r="P7" s="92">
        <v>0</v>
      </c>
      <c r="Q7" s="93" t="s">
        <v>74</v>
      </c>
      <c r="S7" s="72">
        <v>5</v>
      </c>
      <c r="T7" s="74" t="s">
        <v>93</v>
      </c>
      <c r="U7" s="150"/>
      <c r="X7" s="150"/>
      <c r="Y7" s="72">
        <v>5</v>
      </c>
      <c r="Z7" s="96" t="s">
        <v>81</v>
      </c>
      <c r="AB7" s="72">
        <v>5</v>
      </c>
      <c r="AC7" s="74" t="s">
        <v>104</v>
      </c>
    </row>
    <row r="8" spans="1:32" ht="15" customHeight="1">
      <c r="D8" s="72">
        <v>6</v>
      </c>
      <c r="E8" s="73" t="s">
        <v>55</v>
      </c>
      <c r="G8" s="72">
        <v>6</v>
      </c>
      <c r="H8" s="74" t="s">
        <v>62</v>
      </c>
      <c r="M8" s="88">
        <v>0</v>
      </c>
      <c r="N8" s="74" t="s">
        <v>75</v>
      </c>
      <c r="Q8" s="74"/>
      <c r="S8" s="72">
        <v>6</v>
      </c>
      <c r="T8" s="94" t="s">
        <v>94</v>
      </c>
      <c r="Y8" s="72">
        <v>6</v>
      </c>
      <c r="Z8" s="96" t="s">
        <v>82</v>
      </c>
      <c r="AB8" s="72">
        <v>6</v>
      </c>
      <c r="AC8" s="74" t="s">
        <v>105</v>
      </c>
    </row>
    <row r="9" spans="1:32" ht="15" customHeight="1">
      <c r="G9" s="72">
        <v>7</v>
      </c>
      <c r="H9" s="74" t="s">
        <v>63</v>
      </c>
      <c r="S9" s="72">
        <v>7</v>
      </c>
      <c r="T9" s="74" t="s">
        <v>95</v>
      </c>
      <c r="Y9" s="72">
        <v>7</v>
      </c>
      <c r="Z9" s="96" t="s">
        <v>83</v>
      </c>
      <c r="AB9" s="72">
        <v>7</v>
      </c>
      <c r="AC9" s="74" t="s">
        <v>106</v>
      </c>
    </row>
    <row r="10" spans="1:32" ht="15" customHeight="1">
      <c r="S10" s="72">
        <v>8</v>
      </c>
      <c r="T10" s="74" t="s">
        <v>96</v>
      </c>
      <c r="Y10" s="72">
        <v>8</v>
      </c>
      <c r="Z10" s="96" t="s">
        <v>84</v>
      </c>
      <c r="AB10" s="72">
        <v>8</v>
      </c>
      <c r="AC10" s="74" t="s">
        <v>107</v>
      </c>
    </row>
    <row r="11" spans="1:32" ht="15" customHeight="1">
      <c r="S11" s="72">
        <v>9</v>
      </c>
      <c r="T11" s="74" t="s">
        <v>97</v>
      </c>
      <c r="Y11" s="72">
        <v>9</v>
      </c>
      <c r="Z11" s="96" t="s">
        <v>85</v>
      </c>
      <c r="AB11" s="72">
        <v>9</v>
      </c>
      <c r="AC11" s="74" t="s">
        <v>108</v>
      </c>
    </row>
    <row r="12" spans="1:32">
      <c r="S12" s="72">
        <v>10</v>
      </c>
      <c r="T12" s="74" t="s">
        <v>98</v>
      </c>
      <c r="Y12" s="72">
        <v>10</v>
      </c>
      <c r="Z12" s="96" t="s">
        <v>86</v>
      </c>
      <c r="AB12" s="72">
        <v>10</v>
      </c>
      <c r="AC12" s="74" t="s">
        <v>109</v>
      </c>
    </row>
    <row r="13" spans="1:32">
      <c r="S13" s="92">
        <v>0</v>
      </c>
      <c r="T13" s="71" t="s">
        <v>218</v>
      </c>
      <c r="Y13" s="97">
        <v>11</v>
      </c>
      <c r="Z13" s="96" t="s">
        <v>87</v>
      </c>
      <c r="AB13" s="97">
        <v>11</v>
      </c>
      <c r="AC13" s="74" t="s">
        <v>110</v>
      </c>
    </row>
    <row r="14" spans="1:32">
      <c r="AB14" s="72">
        <v>12</v>
      </c>
      <c r="AC14" s="74" t="s">
        <v>111</v>
      </c>
    </row>
    <row r="15" spans="1:32">
      <c r="AB15" s="72">
        <v>13</v>
      </c>
      <c r="AC15" s="74" t="s">
        <v>112</v>
      </c>
    </row>
    <row r="16" spans="1:32">
      <c r="AB16" s="72">
        <v>14</v>
      </c>
      <c r="AC16" s="74" t="s">
        <v>113</v>
      </c>
    </row>
    <row r="17" spans="28:29">
      <c r="AB17" s="72">
        <v>15</v>
      </c>
      <c r="AC17" s="74" t="s">
        <v>114</v>
      </c>
    </row>
    <row r="18" spans="28:29">
      <c r="AB18" s="72">
        <v>16</v>
      </c>
      <c r="AC18" s="71" t="s">
        <v>249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tabColor indexed="12"/>
  </sheetPr>
  <dimension ref="A1:AC257"/>
  <sheetViews>
    <sheetView zoomScale="89" zoomScaleNormal="89" workbookViewId="0">
      <pane ySplit="1" topLeftCell="A2" activePane="bottomLeft" state="frozen"/>
      <selection pane="bottomLeft" activeCell="G1" sqref="G1"/>
    </sheetView>
  </sheetViews>
  <sheetFormatPr baseColWidth="10" defaultColWidth="11.5703125" defaultRowHeight="15"/>
  <cols>
    <col min="1" max="1" width="9.42578125" style="107" customWidth="1"/>
    <col min="2" max="2" width="10.42578125" style="102" customWidth="1"/>
    <col min="3" max="3" width="8" style="109" customWidth="1"/>
    <col min="4" max="4" width="12.28515625" style="104" customWidth="1"/>
    <col min="5" max="5" width="15.85546875" style="109" customWidth="1"/>
    <col min="6" max="6" width="12.5703125" style="104" customWidth="1"/>
    <col min="7" max="7" width="14.5703125" style="109" customWidth="1"/>
    <col min="8" max="9" width="11.5703125" style="104"/>
    <col min="10" max="10" width="11.42578125" style="109" customWidth="1"/>
    <col min="11" max="11" width="11.5703125" style="109"/>
    <col min="12" max="13" width="11.5703125" style="104"/>
    <col min="14" max="14" width="12" style="109" customWidth="1"/>
    <col min="15" max="15" width="11.28515625" style="109" customWidth="1"/>
    <col min="16" max="16" width="12" style="109" customWidth="1"/>
    <col min="17" max="17" width="11.28515625" style="109" customWidth="1"/>
    <col min="18" max="18" width="11.140625" style="109" customWidth="1"/>
    <col min="19" max="22" width="10.7109375" style="104" customWidth="1"/>
    <col min="23" max="27" width="10.7109375" style="109" customWidth="1"/>
    <col min="28" max="28" width="17.85546875" style="106" customWidth="1"/>
    <col min="29" max="29" width="11.5703125" style="100"/>
    <col min="30" max="30" width="13.7109375" style="100" customWidth="1"/>
    <col min="31" max="31" width="15.140625" style="100" customWidth="1"/>
    <col min="32" max="16384" width="11.5703125" style="100"/>
  </cols>
  <sheetData>
    <row r="1" spans="1:29" s="98" customFormat="1" ht="47.25">
      <c r="A1" s="110" t="s">
        <v>207</v>
      </c>
      <c r="B1" s="101" t="s">
        <v>10</v>
      </c>
      <c r="C1" s="111" t="s">
        <v>0</v>
      </c>
      <c r="D1" s="113" t="s">
        <v>1</v>
      </c>
      <c r="E1" s="112" t="s">
        <v>2</v>
      </c>
      <c r="F1" s="114" t="s">
        <v>3</v>
      </c>
      <c r="G1" s="112" t="s">
        <v>4</v>
      </c>
      <c r="H1" s="114" t="s">
        <v>5</v>
      </c>
      <c r="I1" s="114" t="s">
        <v>5</v>
      </c>
      <c r="J1" s="112" t="s">
        <v>6</v>
      </c>
      <c r="K1" s="112" t="s">
        <v>6</v>
      </c>
      <c r="L1" s="114" t="s">
        <v>7</v>
      </c>
      <c r="M1" s="114" t="s">
        <v>7</v>
      </c>
      <c r="N1" s="112" t="s">
        <v>8</v>
      </c>
      <c r="O1" s="112" t="s">
        <v>8</v>
      </c>
      <c r="P1" s="112" t="s">
        <v>8</v>
      </c>
      <c r="Q1" s="112" t="s">
        <v>8</v>
      </c>
      <c r="R1" s="112" t="s">
        <v>8</v>
      </c>
      <c r="S1" s="114" t="s">
        <v>224</v>
      </c>
      <c r="T1" s="114" t="s">
        <v>224</v>
      </c>
      <c r="U1" s="114" t="s">
        <v>224</v>
      </c>
      <c r="V1" s="114" t="s">
        <v>224</v>
      </c>
      <c r="W1" s="112" t="s">
        <v>225</v>
      </c>
      <c r="X1" s="112" t="s">
        <v>225</v>
      </c>
      <c r="Y1" s="112" t="s">
        <v>225</v>
      </c>
      <c r="Z1" s="112" t="s">
        <v>225</v>
      </c>
      <c r="AA1" s="112" t="s">
        <v>225</v>
      </c>
      <c r="AB1" s="115" t="s">
        <v>9</v>
      </c>
    </row>
    <row r="2" spans="1:29">
      <c r="A2" s="107">
        <v>1</v>
      </c>
      <c r="B2" s="102">
        <v>1</v>
      </c>
      <c r="C2" s="108">
        <v>32</v>
      </c>
      <c r="D2" s="103">
        <v>1</v>
      </c>
      <c r="E2" s="108">
        <v>4</v>
      </c>
      <c r="F2" s="103">
        <v>4</v>
      </c>
      <c r="G2" s="108">
        <v>3</v>
      </c>
      <c r="H2" s="103">
        <v>0</v>
      </c>
      <c r="I2" s="103">
        <v>0</v>
      </c>
      <c r="J2" s="108">
        <v>0</v>
      </c>
      <c r="K2" s="108">
        <v>0</v>
      </c>
      <c r="L2" s="103">
        <v>0</v>
      </c>
      <c r="M2" s="103">
        <v>0</v>
      </c>
      <c r="N2" s="108">
        <v>3</v>
      </c>
      <c r="O2" s="108">
        <v>4</v>
      </c>
      <c r="P2" s="108">
        <v>6</v>
      </c>
      <c r="Q2" s="108">
        <v>10</v>
      </c>
      <c r="R2" s="108">
        <v>0</v>
      </c>
      <c r="S2" s="103">
        <v>0</v>
      </c>
      <c r="T2" s="103">
        <v>0</v>
      </c>
      <c r="U2" s="103">
        <v>0</v>
      </c>
      <c r="V2" s="103">
        <v>0</v>
      </c>
      <c r="W2" s="108">
        <v>16</v>
      </c>
      <c r="X2" s="108">
        <v>4</v>
      </c>
      <c r="Y2" s="108">
        <v>0</v>
      </c>
      <c r="Z2" s="108">
        <v>0</v>
      </c>
      <c r="AA2" s="108">
        <v>0</v>
      </c>
      <c r="AB2" s="105">
        <v>0</v>
      </c>
      <c r="AC2" s="99"/>
    </row>
    <row r="3" spans="1:29">
      <c r="A3" s="107">
        <v>2</v>
      </c>
      <c r="B3" s="102">
        <v>2</v>
      </c>
      <c r="C3" s="108">
        <v>49</v>
      </c>
      <c r="D3" s="103">
        <v>2</v>
      </c>
      <c r="E3" s="108">
        <v>5</v>
      </c>
      <c r="F3" s="103">
        <v>4</v>
      </c>
      <c r="G3" s="108">
        <v>3</v>
      </c>
      <c r="H3" s="103">
        <v>0</v>
      </c>
      <c r="I3" s="103">
        <v>0</v>
      </c>
      <c r="J3" s="108">
        <v>0</v>
      </c>
      <c r="K3" s="108">
        <v>0</v>
      </c>
      <c r="L3" s="103">
        <v>0</v>
      </c>
      <c r="M3" s="103">
        <v>0</v>
      </c>
      <c r="N3" s="108">
        <v>3</v>
      </c>
      <c r="O3" s="108">
        <v>4</v>
      </c>
      <c r="P3" s="108">
        <v>10</v>
      </c>
      <c r="Q3" s="108">
        <v>0</v>
      </c>
      <c r="R3" s="108">
        <v>0</v>
      </c>
      <c r="S3" s="103">
        <v>0</v>
      </c>
      <c r="T3" s="103">
        <v>0</v>
      </c>
      <c r="U3" s="103">
        <v>0</v>
      </c>
      <c r="V3" s="103">
        <v>0</v>
      </c>
      <c r="W3" s="108">
        <v>2</v>
      </c>
      <c r="X3" s="108">
        <v>0</v>
      </c>
      <c r="Y3" s="108">
        <v>0</v>
      </c>
      <c r="Z3" s="108">
        <v>0</v>
      </c>
      <c r="AA3" s="108">
        <v>0</v>
      </c>
      <c r="AB3" s="105">
        <v>0</v>
      </c>
      <c r="AC3" s="99"/>
    </row>
    <row r="4" spans="1:29">
      <c r="A4" s="107">
        <v>3</v>
      </c>
      <c r="B4" s="102">
        <v>2</v>
      </c>
      <c r="C4" s="108">
        <v>50</v>
      </c>
      <c r="D4" s="103">
        <v>1</v>
      </c>
      <c r="E4" s="108">
        <v>4</v>
      </c>
      <c r="F4" s="103">
        <v>3</v>
      </c>
      <c r="G4" s="108">
        <v>3</v>
      </c>
      <c r="H4" s="103">
        <v>1</v>
      </c>
      <c r="I4" s="103">
        <v>0</v>
      </c>
      <c r="J4" s="108">
        <v>0</v>
      </c>
      <c r="K4" s="108">
        <v>0</v>
      </c>
      <c r="L4" s="103">
        <v>0</v>
      </c>
      <c r="M4" s="103">
        <v>0</v>
      </c>
      <c r="N4" s="108">
        <v>6</v>
      </c>
      <c r="O4" s="108">
        <v>10</v>
      </c>
      <c r="P4" s="108">
        <v>0</v>
      </c>
      <c r="Q4" s="108">
        <v>0</v>
      </c>
      <c r="R4" s="108">
        <v>0</v>
      </c>
      <c r="S4" s="103">
        <v>0</v>
      </c>
      <c r="T4" s="103">
        <v>0</v>
      </c>
      <c r="U4" s="103">
        <v>0</v>
      </c>
      <c r="V4" s="103">
        <v>0</v>
      </c>
      <c r="W4" s="108">
        <v>5</v>
      </c>
      <c r="X4" s="108">
        <v>0</v>
      </c>
      <c r="Y4" s="108">
        <v>0</v>
      </c>
      <c r="Z4" s="108">
        <v>0</v>
      </c>
      <c r="AA4" s="108">
        <v>0</v>
      </c>
      <c r="AB4" s="105">
        <v>0</v>
      </c>
      <c r="AC4" s="99"/>
    </row>
    <row r="5" spans="1:29">
      <c r="A5" s="107">
        <v>4</v>
      </c>
      <c r="B5" s="102">
        <v>2</v>
      </c>
      <c r="C5" s="108">
        <v>12</v>
      </c>
      <c r="D5" s="103">
        <v>2</v>
      </c>
      <c r="E5" s="108">
        <v>2</v>
      </c>
      <c r="F5" s="103">
        <v>2</v>
      </c>
      <c r="G5" s="108">
        <v>2</v>
      </c>
      <c r="H5" s="103">
        <v>0</v>
      </c>
      <c r="I5" s="103">
        <v>0</v>
      </c>
      <c r="J5" s="108">
        <v>0</v>
      </c>
      <c r="K5" s="108">
        <v>0</v>
      </c>
      <c r="L5" s="103">
        <v>0</v>
      </c>
      <c r="M5" s="103">
        <v>0</v>
      </c>
      <c r="N5" s="108">
        <v>10</v>
      </c>
      <c r="O5" s="108">
        <v>0</v>
      </c>
      <c r="P5" s="108">
        <v>0</v>
      </c>
      <c r="Q5" s="108">
        <v>0</v>
      </c>
      <c r="R5" s="108">
        <v>0</v>
      </c>
      <c r="S5" s="103">
        <v>0</v>
      </c>
      <c r="T5" s="103">
        <v>0</v>
      </c>
      <c r="U5" s="103">
        <v>0</v>
      </c>
      <c r="V5" s="103">
        <v>0</v>
      </c>
      <c r="W5" s="108">
        <v>0</v>
      </c>
      <c r="X5" s="108">
        <v>0</v>
      </c>
      <c r="Y5" s="108">
        <v>0</v>
      </c>
      <c r="Z5" s="108">
        <v>0</v>
      </c>
      <c r="AA5" s="108">
        <v>0</v>
      </c>
      <c r="AB5" s="105">
        <v>0</v>
      </c>
      <c r="AC5" s="99"/>
    </row>
    <row r="6" spans="1:29">
      <c r="A6" s="107">
        <v>5</v>
      </c>
      <c r="B6" s="102">
        <v>2</v>
      </c>
      <c r="C6" s="108">
        <v>28</v>
      </c>
      <c r="D6" s="103">
        <v>1</v>
      </c>
      <c r="E6" s="108">
        <v>5</v>
      </c>
      <c r="F6" s="103">
        <v>4</v>
      </c>
      <c r="G6" s="108">
        <v>2</v>
      </c>
      <c r="H6" s="103">
        <v>0</v>
      </c>
      <c r="I6" s="103">
        <v>0</v>
      </c>
      <c r="J6" s="108">
        <v>0</v>
      </c>
      <c r="K6" s="108">
        <v>0</v>
      </c>
      <c r="L6" s="103">
        <v>0</v>
      </c>
      <c r="M6" s="103">
        <v>0</v>
      </c>
      <c r="N6" s="108">
        <v>10</v>
      </c>
      <c r="O6" s="108">
        <v>0</v>
      </c>
      <c r="P6" s="108">
        <v>0</v>
      </c>
      <c r="Q6" s="108">
        <v>0</v>
      </c>
      <c r="R6" s="108">
        <v>0</v>
      </c>
      <c r="S6" s="103">
        <v>0</v>
      </c>
      <c r="T6" s="103">
        <v>0</v>
      </c>
      <c r="U6" s="103">
        <v>0</v>
      </c>
      <c r="V6" s="103">
        <v>0</v>
      </c>
      <c r="W6" s="108">
        <v>0</v>
      </c>
      <c r="X6" s="108">
        <v>0</v>
      </c>
      <c r="Y6" s="108">
        <v>0</v>
      </c>
      <c r="Z6" s="108">
        <v>0</v>
      </c>
      <c r="AA6" s="108">
        <v>0</v>
      </c>
      <c r="AB6" s="105">
        <v>0</v>
      </c>
      <c r="AC6" s="99"/>
    </row>
    <row r="7" spans="1:29">
      <c r="A7" s="107">
        <v>6</v>
      </c>
      <c r="B7" s="102">
        <v>2</v>
      </c>
      <c r="C7" s="108">
        <v>10</v>
      </c>
      <c r="D7" s="103">
        <v>2</v>
      </c>
      <c r="E7" s="108">
        <v>2</v>
      </c>
      <c r="F7" s="103">
        <v>2</v>
      </c>
      <c r="G7" s="108">
        <v>2</v>
      </c>
      <c r="H7" s="103">
        <v>0</v>
      </c>
      <c r="I7" s="103">
        <v>0</v>
      </c>
      <c r="J7" s="108">
        <v>0</v>
      </c>
      <c r="K7" s="108">
        <v>0</v>
      </c>
      <c r="L7" s="103">
        <v>0</v>
      </c>
      <c r="M7" s="103">
        <v>0</v>
      </c>
      <c r="N7" s="108">
        <v>10</v>
      </c>
      <c r="O7" s="108">
        <v>0</v>
      </c>
      <c r="P7" s="108">
        <v>0</v>
      </c>
      <c r="Q7" s="108">
        <v>0</v>
      </c>
      <c r="R7" s="108">
        <v>0</v>
      </c>
      <c r="S7" s="103">
        <v>0</v>
      </c>
      <c r="T7" s="103">
        <v>0</v>
      </c>
      <c r="U7" s="103">
        <v>0</v>
      </c>
      <c r="V7" s="103">
        <v>0</v>
      </c>
      <c r="W7" s="108">
        <v>0</v>
      </c>
      <c r="X7" s="108">
        <v>0</v>
      </c>
      <c r="Y7" s="108">
        <v>0</v>
      </c>
      <c r="Z7" s="108">
        <v>0</v>
      </c>
      <c r="AA7" s="108">
        <v>0</v>
      </c>
      <c r="AB7" s="105">
        <v>0</v>
      </c>
      <c r="AC7" s="99"/>
    </row>
    <row r="8" spans="1:29">
      <c r="A8" s="107">
        <v>7</v>
      </c>
      <c r="B8" s="102">
        <v>3</v>
      </c>
      <c r="C8" s="108">
        <v>54</v>
      </c>
      <c r="D8" s="103">
        <v>2</v>
      </c>
      <c r="E8" s="108">
        <v>5</v>
      </c>
      <c r="F8" s="103">
        <v>4</v>
      </c>
      <c r="G8" s="108">
        <v>2</v>
      </c>
      <c r="H8" s="103">
        <v>0</v>
      </c>
      <c r="I8" s="103">
        <v>0</v>
      </c>
      <c r="J8" s="108">
        <v>4</v>
      </c>
      <c r="K8" s="108">
        <v>0</v>
      </c>
      <c r="L8" s="103">
        <v>0</v>
      </c>
      <c r="M8" s="103">
        <v>0</v>
      </c>
      <c r="N8" s="108">
        <v>4</v>
      </c>
      <c r="O8" s="108">
        <v>10</v>
      </c>
      <c r="P8" s="108">
        <v>0</v>
      </c>
      <c r="Q8" s="108">
        <v>0</v>
      </c>
      <c r="R8" s="108">
        <v>0</v>
      </c>
      <c r="S8" s="103">
        <v>0</v>
      </c>
      <c r="T8" s="103">
        <v>0</v>
      </c>
      <c r="U8" s="103">
        <v>0</v>
      </c>
      <c r="V8" s="103">
        <v>0</v>
      </c>
      <c r="W8" s="108">
        <v>0</v>
      </c>
      <c r="X8" s="108">
        <v>0</v>
      </c>
      <c r="Y8" s="108">
        <v>0</v>
      </c>
      <c r="Z8" s="108">
        <v>0</v>
      </c>
      <c r="AA8" s="108">
        <v>0</v>
      </c>
      <c r="AB8" s="105">
        <v>0</v>
      </c>
      <c r="AC8" s="99"/>
    </row>
    <row r="9" spans="1:29">
      <c r="A9" s="107">
        <v>8</v>
      </c>
      <c r="B9" s="102">
        <v>3</v>
      </c>
      <c r="C9" s="108">
        <v>51</v>
      </c>
      <c r="D9" s="103">
        <v>1</v>
      </c>
      <c r="E9" s="108">
        <v>6</v>
      </c>
      <c r="F9" s="103">
        <v>4</v>
      </c>
      <c r="G9" s="108">
        <v>3</v>
      </c>
      <c r="H9" s="103">
        <v>0</v>
      </c>
      <c r="I9" s="103">
        <v>0</v>
      </c>
      <c r="J9" s="108">
        <v>0</v>
      </c>
      <c r="K9" s="108">
        <v>0</v>
      </c>
      <c r="L9" s="103">
        <v>0</v>
      </c>
      <c r="M9" s="103">
        <v>0</v>
      </c>
      <c r="N9" s="108">
        <v>3</v>
      </c>
      <c r="O9" s="108">
        <v>10</v>
      </c>
      <c r="P9" s="108">
        <v>0</v>
      </c>
      <c r="Q9" s="108">
        <v>0</v>
      </c>
      <c r="R9" s="108">
        <v>0</v>
      </c>
      <c r="S9" s="103">
        <v>6</v>
      </c>
      <c r="T9" s="103">
        <v>0</v>
      </c>
      <c r="U9" s="103">
        <v>0</v>
      </c>
      <c r="V9" s="103">
        <v>0</v>
      </c>
      <c r="W9" s="108">
        <v>13</v>
      </c>
      <c r="X9" s="108">
        <v>0</v>
      </c>
      <c r="Y9" s="108">
        <v>0</v>
      </c>
      <c r="Z9" s="108">
        <v>0</v>
      </c>
      <c r="AA9" s="108">
        <v>0</v>
      </c>
      <c r="AB9" s="105">
        <v>0</v>
      </c>
      <c r="AC9" s="99"/>
    </row>
    <row r="10" spans="1:29">
      <c r="A10" s="107">
        <v>9</v>
      </c>
      <c r="B10" s="102">
        <v>3</v>
      </c>
      <c r="C10" s="108">
        <v>18</v>
      </c>
      <c r="D10" s="103">
        <v>2</v>
      </c>
      <c r="E10" s="108">
        <v>5</v>
      </c>
      <c r="F10" s="103">
        <v>2</v>
      </c>
      <c r="G10" s="108">
        <v>2</v>
      </c>
      <c r="H10" s="103">
        <v>0</v>
      </c>
      <c r="I10" s="103">
        <v>0</v>
      </c>
      <c r="J10" s="108">
        <v>0</v>
      </c>
      <c r="K10" s="108">
        <v>0</v>
      </c>
      <c r="L10" s="103">
        <v>0</v>
      </c>
      <c r="M10" s="103">
        <v>0</v>
      </c>
      <c r="N10" s="108">
        <v>4</v>
      </c>
      <c r="O10" s="108">
        <v>10</v>
      </c>
      <c r="P10" s="108">
        <v>0</v>
      </c>
      <c r="Q10" s="108">
        <v>0</v>
      </c>
      <c r="R10" s="108">
        <v>0</v>
      </c>
      <c r="S10" s="103">
        <v>6</v>
      </c>
      <c r="T10" s="103">
        <v>0</v>
      </c>
      <c r="U10" s="103">
        <v>0</v>
      </c>
      <c r="V10" s="103">
        <v>0</v>
      </c>
      <c r="W10" s="108">
        <v>0</v>
      </c>
      <c r="X10" s="108">
        <v>0</v>
      </c>
      <c r="Y10" s="108">
        <v>0</v>
      </c>
      <c r="Z10" s="108">
        <v>0</v>
      </c>
      <c r="AA10" s="108">
        <v>0</v>
      </c>
      <c r="AB10" s="105">
        <v>0</v>
      </c>
      <c r="AC10" s="99"/>
    </row>
    <row r="11" spans="1:29">
      <c r="A11" s="107">
        <v>10</v>
      </c>
      <c r="B11" s="102">
        <v>4</v>
      </c>
      <c r="C11" s="108">
        <v>40</v>
      </c>
      <c r="D11" s="103">
        <v>2</v>
      </c>
      <c r="E11" s="108">
        <v>4</v>
      </c>
      <c r="F11" s="103">
        <v>7</v>
      </c>
      <c r="G11" s="108">
        <v>3</v>
      </c>
      <c r="H11" s="103">
        <v>0</v>
      </c>
      <c r="I11" s="103">
        <v>0</v>
      </c>
      <c r="J11" s="108">
        <v>3</v>
      </c>
      <c r="K11" s="108">
        <v>0</v>
      </c>
      <c r="L11" s="103">
        <v>0</v>
      </c>
      <c r="M11" s="103">
        <v>0</v>
      </c>
      <c r="N11" s="108">
        <v>2</v>
      </c>
      <c r="O11" s="108">
        <v>4</v>
      </c>
      <c r="P11" s="108">
        <v>10</v>
      </c>
      <c r="Q11" s="108">
        <v>0</v>
      </c>
      <c r="R11" s="108">
        <v>0</v>
      </c>
      <c r="S11" s="103">
        <v>0</v>
      </c>
      <c r="T11" s="103">
        <v>0</v>
      </c>
      <c r="U11" s="103">
        <v>0</v>
      </c>
      <c r="V11" s="103">
        <v>0</v>
      </c>
      <c r="W11" s="108">
        <v>2</v>
      </c>
      <c r="X11" s="108">
        <v>0</v>
      </c>
      <c r="Y11" s="108">
        <v>0</v>
      </c>
      <c r="Z11" s="108">
        <v>0</v>
      </c>
      <c r="AA11" s="108">
        <v>0</v>
      </c>
      <c r="AB11" s="105">
        <v>0</v>
      </c>
      <c r="AC11" s="99"/>
    </row>
    <row r="12" spans="1:29">
      <c r="A12" s="107">
        <v>11</v>
      </c>
      <c r="B12" s="102">
        <v>4</v>
      </c>
      <c r="C12" s="108">
        <v>51</v>
      </c>
      <c r="D12" s="103">
        <v>1</v>
      </c>
      <c r="E12" s="108">
        <v>4</v>
      </c>
      <c r="F12" s="103">
        <v>3</v>
      </c>
      <c r="G12" s="108">
        <v>3</v>
      </c>
      <c r="H12" s="103">
        <v>1</v>
      </c>
      <c r="I12" s="103">
        <v>0</v>
      </c>
      <c r="J12" s="108">
        <v>0</v>
      </c>
      <c r="K12" s="108">
        <v>0</v>
      </c>
      <c r="L12" s="103">
        <v>0</v>
      </c>
      <c r="M12" s="103">
        <v>0</v>
      </c>
      <c r="N12" s="108">
        <v>3</v>
      </c>
      <c r="O12" s="108">
        <v>6</v>
      </c>
      <c r="P12" s="108">
        <v>0</v>
      </c>
      <c r="Q12" s="108">
        <v>0</v>
      </c>
      <c r="R12" s="108">
        <v>0</v>
      </c>
      <c r="S12" s="103">
        <v>0</v>
      </c>
      <c r="T12" s="103">
        <v>0</v>
      </c>
      <c r="U12" s="103">
        <v>0</v>
      </c>
      <c r="V12" s="103">
        <v>0</v>
      </c>
      <c r="W12" s="108">
        <v>2</v>
      </c>
      <c r="X12" s="108">
        <v>0</v>
      </c>
      <c r="Y12" s="108">
        <v>0</v>
      </c>
      <c r="Z12" s="108">
        <v>0</v>
      </c>
      <c r="AA12" s="108">
        <v>0</v>
      </c>
      <c r="AB12" s="105">
        <v>0</v>
      </c>
      <c r="AC12" s="99"/>
    </row>
    <row r="13" spans="1:29">
      <c r="A13" s="107">
        <v>12</v>
      </c>
      <c r="B13" s="102">
        <v>4</v>
      </c>
      <c r="C13" s="108">
        <v>22</v>
      </c>
      <c r="D13" s="103">
        <v>2</v>
      </c>
      <c r="E13" s="108">
        <v>5</v>
      </c>
      <c r="F13" s="103">
        <v>2</v>
      </c>
      <c r="G13" s="108">
        <v>3</v>
      </c>
      <c r="H13" s="103">
        <v>0</v>
      </c>
      <c r="I13" s="103">
        <v>0</v>
      </c>
      <c r="J13" s="108">
        <v>0</v>
      </c>
      <c r="K13" s="108">
        <v>0</v>
      </c>
      <c r="L13" s="103">
        <v>0</v>
      </c>
      <c r="M13" s="103">
        <v>0</v>
      </c>
      <c r="N13" s="108">
        <v>3</v>
      </c>
      <c r="O13" s="108">
        <v>6</v>
      </c>
      <c r="P13" s="108">
        <v>10</v>
      </c>
      <c r="Q13" s="108">
        <v>0</v>
      </c>
      <c r="R13" s="108">
        <v>0</v>
      </c>
      <c r="S13" s="103">
        <v>7</v>
      </c>
      <c r="T13" s="103">
        <v>0</v>
      </c>
      <c r="U13" s="103">
        <v>0</v>
      </c>
      <c r="V13" s="103">
        <v>0</v>
      </c>
      <c r="W13" s="108">
        <v>2</v>
      </c>
      <c r="X13" s="108">
        <v>0</v>
      </c>
      <c r="Y13" s="108">
        <v>0</v>
      </c>
      <c r="Z13" s="108">
        <v>0</v>
      </c>
      <c r="AA13" s="108">
        <v>0</v>
      </c>
      <c r="AB13" s="105">
        <v>0</v>
      </c>
      <c r="AC13" s="99"/>
    </row>
    <row r="14" spans="1:29">
      <c r="A14" s="107">
        <v>13</v>
      </c>
      <c r="B14" s="102">
        <v>5</v>
      </c>
      <c r="C14" s="108">
        <v>42</v>
      </c>
      <c r="D14" s="103">
        <v>2</v>
      </c>
      <c r="E14" s="108">
        <v>6</v>
      </c>
      <c r="F14" s="103">
        <v>4</v>
      </c>
      <c r="G14" s="108">
        <v>2</v>
      </c>
      <c r="H14" s="103">
        <v>0</v>
      </c>
      <c r="I14" s="103">
        <v>0</v>
      </c>
      <c r="J14" s="108">
        <v>0</v>
      </c>
      <c r="K14" s="108">
        <v>0</v>
      </c>
      <c r="L14" s="103">
        <v>0</v>
      </c>
      <c r="M14" s="103">
        <v>0</v>
      </c>
      <c r="N14" s="108">
        <v>10</v>
      </c>
      <c r="O14" s="108">
        <v>0</v>
      </c>
      <c r="P14" s="108">
        <v>0</v>
      </c>
      <c r="Q14" s="108">
        <v>0</v>
      </c>
      <c r="R14" s="108">
        <v>0</v>
      </c>
      <c r="S14" s="103">
        <v>0</v>
      </c>
      <c r="T14" s="103">
        <v>0</v>
      </c>
      <c r="U14" s="103">
        <v>0</v>
      </c>
      <c r="V14" s="103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5">
        <v>0</v>
      </c>
      <c r="AC14" s="99"/>
    </row>
    <row r="15" spans="1:29">
      <c r="A15" s="107">
        <v>14</v>
      </c>
      <c r="B15" s="102">
        <v>6</v>
      </c>
      <c r="C15" s="108">
        <v>55</v>
      </c>
      <c r="D15" s="103">
        <v>1</v>
      </c>
      <c r="E15" s="108">
        <v>4</v>
      </c>
      <c r="F15" s="103">
        <v>3</v>
      </c>
      <c r="G15" s="108">
        <v>3</v>
      </c>
      <c r="H15" s="103">
        <v>1</v>
      </c>
      <c r="I15" s="103">
        <v>0</v>
      </c>
      <c r="J15" s="108">
        <v>0</v>
      </c>
      <c r="K15" s="108">
        <v>0</v>
      </c>
      <c r="L15" s="103">
        <v>0</v>
      </c>
      <c r="M15" s="103">
        <v>0</v>
      </c>
      <c r="N15" s="108">
        <v>3</v>
      </c>
      <c r="O15" s="108">
        <v>5</v>
      </c>
      <c r="P15" s="108">
        <v>6</v>
      </c>
      <c r="Q15" s="108">
        <v>10</v>
      </c>
      <c r="R15" s="108">
        <v>0</v>
      </c>
      <c r="S15" s="103">
        <v>0</v>
      </c>
      <c r="T15" s="103">
        <v>0</v>
      </c>
      <c r="U15" s="103">
        <v>0</v>
      </c>
      <c r="V15" s="103">
        <v>0</v>
      </c>
      <c r="W15" s="108">
        <v>2</v>
      </c>
      <c r="X15" s="108">
        <v>3</v>
      </c>
      <c r="Y15" s="108">
        <v>0</v>
      </c>
      <c r="Z15" s="108">
        <v>0</v>
      </c>
      <c r="AA15" s="108">
        <v>0</v>
      </c>
      <c r="AB15" s="105">
        <v>0</v>
      </c>
      <c r="AC15" s="99"/>
    </row>
    <row r="16" spans="1:29">
      <c r="A16" s="107">
        <v>15</v>
      </c>
      <c r="B16" s="102">
        <v>6</v>
      </c>
      <c r="C16" s="108">
        <v>49</v>
      </c>
      <c r="D16" s="103">
        <v>2</v>
      </c>
      <c r="E16" s="108">
        <v>5</v>
      </c>
      <c r="F16" s="103">
        <v>4</v>
      </c>
      <c r="G16" s="108">
        <v>3</v>
      </c>
      <c r="H16" s="103">
        <v>0</v>
      </c>
      <c r="I16" s="103">
        <v>0</v>
      </c>
      <c r="J16" s="108">
        <v>3</v>
      </c>
      <c r="K16" s="108">
        <v>0</v>
      </c>
      <c r="L16" s="103">
        <v>0</v>
      </c>
      <c r="M16" s="103">
        <v>0</v>
      </c>
      <c r="N16" s="108">
        <v>3</v>
      </c>
      <c r="O16" s="108">
        <v>10</v>
      </c>
      <c r="P16" s="108">
        <v>0</v>
      </c>
      <c r="Q16" s="108">
        <v>0</v>
      </c>
      <c r="R16" s="108">
        <v>0</v>
      </c>
      <c r="S16" s="103">
        <v>0</v>
      </c>
      <c r="T16" s="103">
        <v>0</v>
      </c>
      <c r="U16" s="103">
        <v>0</v>
      </c>
      <c r="V16" s="103">
        <v>0</v>
      </c>
      <c r="W16" s="108">
        <v>4</v>
      </c>
      <c r="X16" s="108">
        <v>0</v>
      </c>
      <c r="Y16" s="108">
        <v>0</v>
      </c>
      <c r="Z16" s="108">
        <v>0</v>
      </c>
      <c r="AA16" s="108">
        <v>0</v>
      </c>
      <c r="AB16" s="105">
        <v>0</v>
      </c>
      <c r="AC16" s="99"/>
    </row>
    <row r="17" spans="1:29">
      <c r="A17" s="107">
        <v>16</v>
      </c>
      <c r="B17" s="102">
        <v>7</v>
      </c>
      <c r="C17" s="108">
        <v>38</v>
      </c>
      <c r="D17" s="103">
        <v>1</v>
      </c>
      <c r="E17" s="108">
        <v>5</v>
      </c>
      <c r="F17" s="103">
        <v>3</v>
      </c>
      <c r="G17" s="108">
        <v>3</v>
      </c>
      <c r="H17" s="103">
        <v>1</v>
      </c>
      <c r="I17" s="103">
        <v>0</v>
      </c>
      <c r="J17" s="108">
        <v>0</v>
      </c>
      <c r="K17" s="108">
        <v>0</v>
      </c>
      <c r="L17" s="103">
        <v>0</v>
      </c>
      <c r="M17" s="103">
        <v>0</v>
      </c>
      <c r="N17" s="108">
        <v>3</v>
      </c>
      <c r="O17" s="108">
        <v>6</v>
      </c>
      <c r="P17" s="108">
        <v>10</v>
      </c>
      <c r="Q17" s="108">
        <v>0</v>
      </c>
      <c r="R17" s="108">
        <v>0</v>
      </c>
      <c r="S17" s="103">
        <v>8</v>
      </c>
      <c r="T17" s="103">
        <v>0</v>
      </c>
      <c r="U17" s="103">
        <v>0</v>
      </c>
      <c r="V17" s="103">
        <v>0</v>
      </c>
      <c r="W17" s="108">
        <v>3</v>
      </c>
      <c r="X17" s="108">
        <v>4</v>
      </c>
      <c r="Y17" s="108">
        <v>0</v>
      </c>
      <c r="Z17" s="108">
        <v>0</v>
      </c>
      <c r="AA17" s="108">
        <v>0</v>
      </c>
      <c r="AB17" s="105">
        <v>0</v>
      </c>
      <c r="AC17" s="99"/>
    </row>
    <row r="18" spans="1:29">
      <c r="A18" s="107">
        <v>17</v>
      </c>
      <c r="B18" s="102">
        <v>7</v>
      </c>
      <c r="C18" s="108">
        <v>43</v>
      </c>
      <c r="D18" s="103">
        <v>1</v>
      </c>
      <c r="E18" s="108">
        <v>5</v>
      </c>
      <c r="F18" s="103">
        <v>5</v>
      </c>
      <c r="G18" s="108">
        <v>3</v>
      </c>
      <c r="H18" s="103">
        <v>1</v>
      </c>
      <c r="I18" s="103">
        <v>0</v>
      </c>
      <c r="J18" s="108">
        <v>0</v>
      </c>
      <c r="K18" s="108">
        <v>0</v>
      </c>
      <c r="L18" s="103">
        <v>0</v>
      </c>
      <c r="M18" s="103">
        <v>0</v>
      </c>
      <c r="N18" s="108">
        <v>3</v>
      </c>
      <c r="O18" s="108">
        <v>7</v>
      </c>
      <c r="P18" s="108">
        <v>10</v>
      </c>
      <c r="Q18" s="108">
        <v>0</v>
      </c>
      <c r="R18" s="108">
        <v>0</v>
      </c>
      <c r="S18" s="103">
        <v>0</v>
      </c>
      <c r="T18" s="103">
        <v>0</v>
      </c>
      <c r="U18" s="103">
        <v>0</v>
      </c>
      <c r="V18" s="103">
        <v>0</v>
      </c>
      <c r="W18" s="108">
        <v>4</v>
      </c>
      <c r="X18" s="108">
        <v>0</v>
      </c>
      <c r="Y18" s="108">
        <v>0</v>
      </c>
      <c r="Z18" s="108">
        <v>0</v>
      </c>
      <c r="AA18" s="108">
        <v>0</v>
      </c>
      <c r="AB18" s="105">
        <v>0</v>
      </c>
      <c r="AC18" s="99"/>
    </row>
    <row r="19" spans="1:29">
      <c r="A19" s="107">
        <v>18</v>
      </c>
      <c r="B19" s="102">
        <v>7</v>
      </c>
      <c r="C19" s="108">
        <v>46</v>
      </c>
      <c r="D19" s="103">
        <v>1</v>
      </c>
      <c r="E19" s="108">
        <v>4</v>
      </c>
      <c r="F19" s="103">
        <v>5</v>
      </c>
      <c r="G19" s="108">
        <v>2</v>
      </c>
      <c r="H19" s="103">
        <v>1</v>
      </c>
      <c r="I19" s="103">
        <v>0</v>
      </c>
      <c r="J19" s="108">
        <v>0</v>
      </c>
      <c r="K19" s="108">
        <v>0</v>
      </c>
      <c r="L19" s="103">
        <v>0</v>
      </c>
      <c r="M19" s="103">
        <v>0</v>
      </c>
      <c r="N19" s="108">
        <v>3</v>
      </c>
      <c r="O19" s="108">
        <v>6</v>
      </c>
      <c r="P19" s="108">
        <v>10</v>
      </c>
      <c r="Q19" s="108">
        <v>0</v>
      </c>
      <c r="R19" s="108">
        <v>0</v>
      </c>
      <c r="S19" s="103">
        <v>0</v>
      </c>
      <c r="T19" s="103">
        <v>0</v>
      </c>
      <c r="U19" s="103">
        <v>0</v>
      </c>
      <c r="V19" s="103">
        <v>0</v>
      </c>
      <c r="W19" s="108">
        <v>2</v>
      </c>
      <c r="X19" s="108">
        <v>0</v>
      </c>
      <c r="Y19" s="108">
        <v>0</v>
      </c>
      <c r="Z19" s="108">
        <v>0</v>
      </c>
      <c r="AA19" s="108">
        <v>0</v>
      </c>
      <c r="AB19" s="105">
        <v>0</v>
      </c>
      <c r="AC19" s="99"/>
    </row>
    <row r="20" spans="1:29">
      <c r="A20" s="107">
        <v>19</v>
      </c>
      <c r="B20" s="102">
        <v>8</v>
      </c>
      <c r="C20" s="108">
        <v>72</v>
      </c>
      <c r="D20" s="103">
        <v>1</v>
      </c>
      <c r="E20" s="108">
        <v>5</v>
      </c>
      <c r="F20" s="103">
        <v>6</v>
      </c>
      <c r="G20" s="108">
        <v>3</v>
      </c>
      <c r="H20" s="103">
        <v>0</v>
      </c>
      <c r="I20" s="103">
        <v>0</v>
      </c>
      <c r="J20" s="108">
        <v>0</v>
      </c>
      <c r="K20" s="108">
        <v>0</v>
      </c>
      <c r="L20" s="105">
        <v>0</v>
      </c>
      <c r="M20" s="105">
        <v>0</v>
      </c>
      <c r="N20" s="108">
        <v>3</v>
      </c>
      <c r="O20" s="108">
        <v>6</v>
      </c>
      <c r="P20" s="108">
        <v>10</v>
      </c>
      <c r="Q20" s="108">
        <v>0</v>
      </c>
      <c r="R20" s="108">
        <v>0</v>
      </c>
      <c r="S20" s="103">
        <v>2</v>
      </c>
      <c r="T20" s="103">
        <v>0</v>
      </c>
      <c r="U20" s="103">
        <v>0</v>
      </c>
      <c r="V20" s="103">
        <v>0</v>
      </c>
      <c r="W20" s="108">
        <v>2</v>
      </c>
      <c r="X20" s="108">
        <v>3</v>
      </c>
      <c r="Y20" s="108">
        <v>0</v>
      </c>
      <c r="Z20" s="108">
        <v>0</v>
      </c>
      <c r="AA20" s="108">
        <v>0</v>
      </c>
      <c r="AB20" s="105">
        <v>0</v>
      </c>
      <c r="AC20" s="99"/>
    </row>
    <row r="21" spans="1:29">
      <c r="A21" s="107">
        <v>20</v>
      </c>
      <c r="B21" s="102">
        <v>9</v>
      </c>
      <c r="C21" s="108">
        <v>75</v>
      </c>
      <c r="D21" s="103">
        <v>1</v>
      </c>
      <c r="E21" s="108">
        <v>4</v>
      </c>
      <c r="F21" s="103">
        <v>3</v>
      </c>
      <c r="G21" s="108">
        <v>3</v>
      </c>
      <c r="H21" s="103">
        <v>0</v>
      </c>
      <c r="I21" s="103">
        <v>0</v>
      </c>
      <c r="J21" s="108">
        <v>0</v>
      </c>
      <c r="K21" s="108">
        <v>0</v>
      </c>
      <c r="L21" s="103">
        <v>0</v>
      </c>
      <c r="M21" s="103">
        <v>0</v>
      </c>
      <c r="N21" s="108">
        <v>3</v>
      </c>
      <c r="O21" s="108">
        <v>6</v>
      </c>
      <c r="P21" s="108">
        <v>10</v>
      </c>
      <c r="Q21" s="108">
        <v>0</v>
      </c>
      <c r="R21" s="108">
        <v>0</v>
      </c>
      <c r="S21" s="103">
        <v>0</v>
      </c>
      <c r="T21" s="103">
        <v>0</v>
      </c>
      <c r="U21" s="103">
        <v>0</v>
      </c>
      <c r="V21" s="103">
        <v>0</v>
      </c>
      <c r="W21" s="108">
        <v>2</v>
      </c>
      <c r="X21" s="108">
        <v>12</v>
      </c>
      <c r="Y21" s="108">
        <v>0</v>
      </c>
      <c r="Z21" s="108">
        <v>0</v>
      </c>
      <c r="AA21" s="108">
        <v>0</v>
      </c>
      <c r="AB21" s="105">
        <v>0</v>
      </c>
      <c r="AC21" s="99"/>
    </row>
    <row r="22" spans="1:29">
      <c r="A22" s="107">
        <v>21</v>
      </c>
      <c r="B22" s="102">
        <v>9</v>
      </c>
      <c r="C22" s="108">
        <v>80</v>
      </c>
      <c r="D22" s="103">
        <v>2</v>
      </c>
      <c r="E22" s="108">
        <v>4</v>
      </c>
      <c r="F22" s="103">
        <v>6</v>
      </c>
      <c r="G22" s="108">
        <v>3</v>
      </c>
      <c r="H22" s="103">
        <v>0</v>
      </c>
      <c r="I22" s="103">
        <v>0</v>
      </c>
      <c r="J22" s="108">
        <v>0</v>
      </c>
      <c r="K22" s="108">
        <v>0</v>
      </c>
      <c r="L22" s="103">
        <v>0</v>
      </c>
      <c r="M22" s="103">
        <v>0</v>
      </c>
      <c r="N22" s="108">
        <v>3</v>
      </c>
      <c r="O22" s="108">
        <v>6</v>
      </c>
      <c r="P22" s="108">
        <v>10</v>
      </c>
      <c r="Q22" s="108">
        <v>0</v>
      </c>
      <c r="R22" s="108">
        <v>0</v>
      </c>
      <c r="S22" s="103">
        <v>0</v>
      </c>
      <c r="T22" s="103">
        <v>0</v>
      </c>
      <c r="U22" s="103">
        <v>0</v>
      </c>
      <c r="V22" s="103">
        <v>0</v>
      </c>
      <c r="W22" s="108">
        <v>2</v>
      </c>
      <c r="X22" s="108">
        <v>0</v>
      </c>
      <c r="Y22" s="108">
        <v>0</v>
      </c>
      <c r="Z22" s="108">
        <v>0</v>
      </c>
      <c r="AA22" s="108">
        <v>0</v>
      </c>
      <c r="AB22" s="105">
        <v>0</v>
      </c>
      <c r="AC22" s="99"/>
    </row>
    <row r="23" spans="1:29">
      <c r="A23" s="107">
        <v>22</v>
      </c>
      <c r="B23" s="102">
        <v>10</v>
      </c>
      <c r="C23" s="108">
        <v>28</v>
      </c>
      <c r="D23" s="103">
        <v>1</v>
      </c>
      <c r="E23" s="108">
        <v>4</v>
      </c>
      <c r="F23" s="103">
        <v>3</v>
      </c>
      <c r="G23" s="108">
        <v>2</v>
      </c>
      <c r="H23" s="103">
        <v>0</v>
      </c>
      <c r="I23" s="103">
        <v>0</v>
      </c>
      <c r="J23" s="108">
        <v>0</v>
      </c>
      <c r="K23" s="108">
        <v>0</v>
      </c>
      <c r="L23" s="103">
        <v>0</v>
      </c>
      <c r="M23" s="103">
        <v>0</v>
      </c>
      <c r="N23" s="108">
        <v>6</v>
      </c>
      <c r="O23" s="108">
        <v>10</v>
      </c>
      <c r="P23" s="108">
        <v>0</v>
      </c>
      <c r="Q23" s="108">
        <v>0</v>
      </c>
      <c r="R23" s="108">
        <v>0</v>
      </c>
      <c r="S23" s="103">
        <v>0</v>
      </c>
      <c r="T23" s="103">
        <v>0</v>
      </c>
      <c r="U23" s="103">
        <v>0</v>
      </c>
      <c r="V23" s="103">
        <v>0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5">
        <v>0</v>
      </c>
      <c r="AC23" s="99"/>
    </row>
    <row r="24" spans="1:29">
      <c r="A24" s="107">
        <v>23</v>
      </c>
      <c r="B24" s="102">
        <v>10</v>
      </c>
      <c r="C24" s="108">
        <v>9</v>
      </c>
      <c r="D24" s="103">
        <v>1</v>
      </c>
      <c r="E24" s="108">
        <v>2</v>
      </c>
      <c r="F24" s="103">
        <v>2</v>
      </c>
      <c r="G24" s="108">
        <v>2</v>
      </c>
      <c r="H24" s="103">
        <v>0</v>
      </c>
      <c r="I24" s="103">
        <v>0</v>
      </c>
      <c r="J24" s="108">
        <v>0</v>
      </c>
      <c r="K24" s="108">
        <v>0</v>
      </c>
      <c r="L24" s="103">
        <v>0</v>
      </c>
      <c r="M24" s="103">
        <v>0</v>
      </c>
      <c r="N24" s="108">
        <v>10</v>
      </c>
      <c r="O24" s="108">
        <v>0</v>
      </c>
      <c r="P24" s="108">
        <v>0</v>
      </c>
      <c r="Q24" s="108">
        <v>0</v>
      </c>
      <c r="R24" s="108">
        <v>0</v>
      </c>
      <c r="S24" s="103">
        <v>4</v>
      </c>
      <c r="T24" s="103">
        <v>0</v>
      </c>
      <c r="U24" s="103">
        <v>0</v>
      </c>
      <c r="V24" s="103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5">
        <v>0</v>
      </c>
      <c r="AC24" s="99"/>
    </row>
    <row r="25" spans="1:29">
      <c r="A25" s="107">
        <v>24</v>
      </c>
      <c r="B25" s="102">
        <v>11</v>
      </c>
      <c r="C25" s="108">
        <v>26</v>
      </c>
      <c r="D25" s="103">
        <v>1</v>
      </c>
      <c r="E25" s="108">
        <v>4</v>
      </c>
      <c r="F25" s="103">
        <v>4</v>
      </c>
      <c r="G25" s="108">
        <v>2</v>
      </c>
      <c r="H25" s="103">
        <v>0</v>
      </c>
      <c r="I25" s="103">
        <v>0</v>
      </c>
      <c r="J25" s="108">
        <v>0</v>
      </c>
      <c r="K25" s="108">
        <v>0</v>
      </c>
      <c r="L25" s="103">
        <v>0</v>
      </c>
      <c r="M25" s="103">
        <v>0</v>
      </c>
      <c r="N25" s="108">
        <v>10</v>
      </c>
      <c r="O25" s="108">
        <v>0</v>
      </c>
      <c r="P25" s="108">
        <v>0</v>
      </c>
      <c r="Q25" s="108">
        <v>0</v>
      </c>
      <c r="R25" s="108">
        <v>0</v>
      </c>
      <c r="S25" s="103">
        <v>6</v>
      </c>
      <c r="T25" s="103">
        <v>0</v>
      </c>
      <c r="U25" s="103">
        <v>0</v>
      </c>
      <c r="V25" s="103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5">
        <v>0</v>
      </c>
      <c r="AC25" s="99"/>
    </row>
    <row r="26" spans="1:29">
      <c r="A26" s="107">
        <v>25</v>
      </c>
      <c r="B26" s="102">
        <v>11</v>
      </c>
      <c r="C26" s="108">
        <v>8</v>
      </c>
      <c r="D26" s="103">
        <v>1</v>
      </c>
      <c r="E26" s="108">
        <v>2</v>
      </c>
      <c r="F26" s="103">
        <v>2</v>
      </c>
      <c r="G26" s="108">
        <v>2</v>
      </c>
      <c r="H26" s="103">
        <v>0</v>
      </c>
      <c r="I26" s="103">
        <v>0</v>
      </c>
      <c r="J26" s="108">
        <v>0</v>
      </c>
      <c r="K26" s="108">
        <v>0</v>
      </c>
      <c r="L26" s="103">
        <v>0</v>
      </c>
      <c r="M26" s="103">
        <v>0</v>
      </c>
      <c r="N26" s="108">
        <v>10</v>
      </c>
      <c r="O26" s="108">
        <v>0</v>
      </c>
      <c r="P26" s="108">
        <v>0</v>
      </c>
      <c r="Q26" s="108">
        <v>0</v>
      </c>
      <c r="R26" s="108">
        <v>0</v>
      </c>
      <c r="S26" s="103">
        <v>0</v>
      </c>
      <c r="T26" s="103">
        <v>0</v>
      </c>
      <c r="U26" s="103">
        <v>0</v>
      </c>
      <c r="V26" s="103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5">
        <v>0</v>
      </c>
      <c r="AC26" s="99"/>
    </row>
    <row r="27" spans="1:29">
      <c r="A27" s="107">
        <v>26</v>
      </c>
      <c r="B27" s="102">
        <v>12</v>
      </c>
      <c r="C27" s="108">
        <v>59</v>
      </c>
      <c r="D27" s="103">
        <v>2</v>
      </c>
      <c r="E27" s="108">
        <v>5</v>
      </c>
      <c r="F27" s="103">
        <v>7</v>
      </c>
      <c r="G27" s="108">
        <v>2</v>
      </c>
      <c r="H27" s="103">
        <v>0</v>
      </c>
      <c r="I27" s="103">
        <v>0</v>
      </c>
      <c r="J27" s="108">
        <v>0</v>
      </c>
      <c r="K27" s="108">
        <v>0</v>
      </c>
      <c r="L27" s="103">
        <v>0</v>
      </c>
      <c r="M27" s="103">
        <v>0</v>
      </c>
      <c r="N27" s="108">
        <v>2</v>
      </c>
      <c r="O27" s="108">
        <v>4</v>
      </c>
      <c r="P27" s="108">
        <v>10</v>
      </c>
      <c r="Q27" s="108">
        <v>0</v>
      </c>
      <c r="R27" s="108">
        <v>0</v>
      </c>
      <c r="S27" s="103">
        <v>0</v>
      </c>
      <c r="T27" s="103">
        <v>0</v>
      </c>
      <c r="U27" s="103">
        <v>0</v>
      </c>
      <c r="V27" s="103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5">
        <v>0</v>
      </c>
      <c r="AC27" s="99"/>
    </row>
    <row r="28" spans="1:29">
      <c r="A28" s="107">
        <v>27</v>
      </c>
      <c r="B28" s="102">
        <v>13</v>
      </c>
      <c r="C28" s="108">
        <v>79</v>
      </c>
      <c r="D28" s="103">
        <v>2</v>
      </c>
      <c r="E28" s="108">
        <v>4</v>
      </c>
      <c r="F28" s="103">
        <v>6</v>
      </c>
      <c r="G28" s="108">
        <v>3</v>
      </c>
      <c r="H28" s="103">
        <v>0</v>
      </c>
      <c r="I28" s="103">
        <v>0</v>
      </c>
      <c r="J28" s="108">
        <v>0</v>
      </c>
      <c r="K28" s="108">
        <v>0</v>
      </c>
      <c r="L28" s="103">
        <v>0</v>
      </c>
      <c r="M28" s="103">
        <v>0</v>
      </c>
      <c r="N28" s="108">
        <v>3</v>
      </c>
      <c r="O28" s="108">
        <v>6</v>
      </c>
      <c r="P28" s="108">
        <v>10</v>
      </c>
      <c r="Q28" s="108">
        <v>0</v>
      </c>
      <c r="R28" s="108">
        <v>0</v>
      </c>
      <c r="S28" s="103">
        <v>0</v>
      </c>
      <c r="T28" s="103">
        <v>0</v>
      </c>
      <c r="U28" s="103">
        <v>0</v>
      </c>
      <c r="V28" s="103">
        <v>0</v>
      </c>
      <c r="W28" s="108">
        <v>2</v>
      </c>
      <c r="X28" s="108">
        <v>3</v>
      </c>
      <c r="Y28" s="108">
        <v>0</v>
      </c>
      <c r="Z28" s="108">
        <v>0</v>
      </c>
      <c r="AA28" s="108">
        <v>0</v>
      </c>
      <c r="AB28" s="105">
        <v>0</v>
      </c>
      <c r="AC28" s="99"/>
    </row>
    <row r="29" spans="1:29">
      <c r="A29" s="107">
        <v>28</v>
      </c>
      <c r="B29" s="102">
        <v>13</v>
      </c>
      <c r="C29" s="108">
        <v>53</v>
      </c>
      <c r="D29" s="103">
        <v>1</v>
      </c>
      <c r="E29" s="108">
        <v>5</v>
      </c>
      <c r="F29" s="103">
        <v>4</v>
      </c>
      <c r="G29" s="108">
        <v>3</v>
      </c>
      <c r="H29" s="103">
        <v>0</v>
      </c>
      <c r="I29" s="103">
        <v>0</v>
      </c>
      <c r="J29" s="108">
        <v>0</v>
      </c>
      <c r="K29" s="108">
        <v>0</v>
      </c>
      <c r="L29" s="103">
        <v>0</v>
      </c>
      <c r="M29" s="103">
        <v>0</v>
      </c>
      <c r="N29" s="108">
        <v>3</v>
      </c>
      <c r="O29" s="108">
        <v>10</v>
      </c>
      <c r="P29" s="108">
        <v>0</v>
      </c>
      <c r="Q29" s="108">
        <v>0</v>
      </c>
      <c r="R29" s="108">
        <v>0</v>
      </c>
      <c r="S29" s="103">
        <v>0</v>
      </c>
      <c r="T29" s="103">
        <v>0</v>
      </c>
      <c r="U29" s="103">
        <v>0</v>
      </c>
      <c r="V29" s="103">
        <v>0</v>
      </c>
      <c r="W29" s="108">
        <v>3</v>
      </c>
      <c r="X29" s="108">
        <v>0</v>
      </c>
      <c r="Y29" s="108">
        <v>0</v>
      </c>
      <c r="Z29" s="108">
        <v>0</v>
      </c>
      <c r="AA29" s="108">
        <v>0</v>
      </c>
      <c r="AB29" s="105">
        <v>0</v>
      </c>
      <c r="AC29" s="99"/>
    </row>
    <row r="30" spans="1:29">
      <c r="A30" s="107">
        <v>29</v>
      </c>
      <c r="B30" s="102">
        <v>13</v>
      </c>
      <c r="C30" s="108">
        <v>27</v>
      </c>
      <c r="D30" s="103">
        <v>2</v>
      </c>
      <c r="E30" s="108">
        <v>5</v>
      </c>
      <c r="F30" s="103">
        <v>5</v>
      </c>
      <c r="G30" s="108">
        <v>3</v>
      </c>
      <c r="H30" s="103">
        <v>1</v>
      </c>
      <c r="I30" s="103">
        <v>0</v>
      </c>
      <c r="J30" s="108">
        <v>0</v>
      </c>
      <c r="K30" s="108">
        <v>0</v>
      </c>
      <c r="L30" s="103">
        <v>0</v>
      </c>
      <c r="M30" s="103">
        <v>0</v>
      </c>
      <c r="N30" s="108">
        <v>3</v>
      </c>
      <c r="O30" s="108">
        <v>7</v>
      </c>
      <c r="P30" s="108">
        <v>10</v>
      </c>
      <c r="Q30" s="108">
        <v>0</v>
      </c>
      <c r="R30" s="108">
        <v>0</v>
      </c>
      <c r="S30" s="103">
        <v>0</v>
      </c>
      <c r="T30" s="103">
        <v>0</v>
      </c>
      <c r="U30" s="103">
        <v>0</v>
      </c>
      <c r="V30" s="103">
        <v>0</v>
      </c>
      <c r="W30" s="108">
        <v>3</v>
      </c>
      <c r="X30" s="108">
        <v>4</v>
      </c>
      <c r="Y30" s="108">
        <v>0</v>
      </c>
      <c r="Z30" s="108">
        <v>0</v>
      </c>
      <c r="AA30" s="108">
        <v>0</v>
      </c>
      <c r="AB30" s="105">
        <v>0</v>
      </c>
      <c r="AC30" s="99"/>
    </row>
    <row r="31" spans="1:29">
      <c r="A31" s="107">
        <v>30</v>
      </c>
      <c r="B31" s="102">
        <v>14</v>
      </c>
      <c r="C31" s="108">
        <v>49</v>
      </c>
      <c r="D31" s="103">
        <v>1</v>
      </c>
      <c r="E31" s="108">
        <v>6</v>
      </c>
      <c r="F31" s="103">
        <v>4</v>
      </c>
      <c r="G31" s="108">
        <v>3</v>
      </c>
      <c r="H31" s="103">
        <v>0</v>
      </c>
      <c r="I31" s="103">
        <v>0</v>
      </c>
      <c r="J31" s="108">
        <v>0</v>
      </c>
      <c r="K31" s="108">
        <v>0</v>
      </c>
      <c r="L31" s="103">
        <v>0</v>
      </c>
      <c r="M31" s="103">
        <v>0</v>
      </c>
      <c r="N31" s="108">
        <v>3</v>
      </c>
      <c r="O31" s="108">
        <v>10</v>
      </c>
      <c r="P31" s="108">
        <v>0</v>
      </c>
      <c r="Q31" s="108">
        <v>0</v>
      </c>
      <c r="R31" s="108">
        <v>0</v>
      </c>
      <c r="S31" s="103">
        <v>6</v>
      </c>
      <c r="T31" s="103">
        <v>0</v>
      </c>
      <c r="U31" s="103">
        <v>0</v>
      </c>
      <c r="V31" s="103">
        <v>0</v>
      </c>
      <c r="W31" s="108">
        <v>2</v>
      </c>
      <c r="X31" s="108">
        <v>3</v>
      </c>
      <c r="Y31" s="108">
        <v>0</v>
      </c>
      <c r="Z31" s="108">
        <v>0</v>
      </c>
      <c r="AA31" s="108">
        <v>0</v>
      </c>
      <c r="AB31" s="105">
        <v>0</v>
      </c>
      <c r="AC31" s="99"/>
    </row>
    <row r="32" spans="1:29">
      <c r="A32" s="107">
        <v>31</v>
      </c>
      <c r="B32" s="102">
        <v>14</v>
      </c>
      <c r="C32" s="108">
        <v>56</v>
      </c>
      <c r="D32" s="103">
        <v>2</v>
      </c>
      <c r="E32" s="108">
        <v>5</v>
      </c>
      <c r="F32" s="103">
        <v>4</v>
      </c>
      <c r="G32" s="108">
        <v>3</v>
      </c>
      <c r="H32" s="103">
        <v>0</v>
      </c>
      <c r="I32" s="103">
        <v>0</v>
      </c>
      <c r="J32" s="108">
        <v>4</v>
      </c>
      <c r="K32" s="108">
        <v>0</v>
      </c>
      <c r="L32" s="103">
        <v>0</v>
      </c>
      <c r="M32" s="103">
        <v>0</v>
      </c>
      <c r="N32" s="108">
        <v>3</v>
      </c>
      <c r="O32" s="108">
        <v>6</v>
      </c>
      <c r="P32" s="108">
        <v>10</v>
      </c>
      <c r="Q32" s="108">
        <v>0</v>
      </c>
      <c r="R32" s="108">
        <v>0</v>
      </c>
      <c r="S32" s="103">
        <v>0</v>
      </c>
      <c r="T32" s="103">
        <v>0</v>
      </c>
      <c r="U32" s="103">
        <v>0</v>
      </c>
      <c r="V32" s="103">
        <v>0</v>
      </c>
      <c r="W32" s="108">
        <v>12</v>
      </c>
      <c r="X32" s="108">
        <v>0</v>
      </c>
      <c r="Y32" s="108">
        <v>0</v>
      </c>
      <c r="Z32" s="108">
        <v>0</v>
      </c>
      <c r="AA32" s="108">
        <v>0</v>
      </c>
      <c r="AB32" s="105">
        <v>0</v>
      </c>
      <c r="AC32" s="99"/>
    </row>
    <row r="33" spans="1:29">
      <c r="A33" s="107">
        <v>32</v>
      </c>
      <c r="B33" s="102">
        <v>14</v>
      </c>
      <c r="C33" s="108">
        <v>21</v>
      </c>
      <c r="D33" s="103">
        <v>1</v>
      </c>
      <c r="E33" s="108">
        <v>5</v>
      </c>
      <c r="F33" s="103">
        <v>2</v>
      </c>
      <c r="G33" s="108">
        <v>2</v>
      </c>
      <c r="H33" s="103">
        <v>0</v>
      </c>
      <c r="I33" s="103">
        <v>0</v>
      </c>
      <c r="J33" s="108">
        <v>0</v>
      </c>
      <c r="K33" s="108">
        <v>0</v>
      </c>
      <c r="L33" s="103">
        <v>0</v>
      </c>
      <c r="M33" s="103">
        <v>0</v>
      </c>
      <c r="N33" s="108">
        <v>10</v>
      </c>
      <c r="O33" s="108">
        <v>0</v>
      </c>
      <c r="P33" s="108">
        <v>0</v>
      </c>
      <c r="Q33" s="108">
        <v>0</v>
      </c>
      <c r="R33" s="108">
        <v>0</v>
      </c>
      <c r="S33" s="103">
        <v>0</v>
      </c>
      <c r="T33" s="103">
        <v>0</v>
      </c>
      <c r="U33" s="103">
        <v>0</v>
      </c>
      <c r="V33" s="103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5">
        <v>0</v>
      </c>
      <c r="AC33" s="99"/>
    </row>
    <row r="34" spans="1:29">
      <c r="A34" s="107">
        <v>33</v>
      </c>
      <c r="B34" s="102">
        <v>14</v>
      </c>
      <c r="C34" s="108">
        <v>18</v>
      </c>
      <c r="D34" s="103">
        <v>1</v>
      </c>
      <c r="E34" s="108">
        <v>5</v>
      </c>
      <c r="F34" s="103">
        <v>2</v>
      </c>
      <c r="G34" s="108">
        <v>2</v>
      </c>
      <c r="H34" s="103">
        <v>0</v>
      </c>
      <c r="I34" s="103">
        <v>0</v>
      </c>
      <c r="J34" s="108">
        <v>0</v>
      </c>
      <c r="K34" s="108">
        <v>0</v>
      </c>
      <c r="L34" s="103">
        <v>0</v>
      </c>
      <c r="M34" s="103">
        <v>0</v>
      </c>
      <c r="N34" s="108">
        <v>10</v>
      </c>
      <c r="O34" s="108">
        <v>0</v>
      </c>
      <c r="P34" s="108">
        <v>0</v>
      </c>
      <c r="Q34" s="108">
        <v>0</v>
      </c>
      <c r="R34" s="108">
        <v>0</v>
      </c>
      <c r="S34" s="103">
        <v>0</v>
      </c>
      <c r="T34" s="103">
        <v>0</v>
      </c>
      <c r="U34" s="103">
        <v>0</v>
      </c>
      <c r="V34" s="103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5">
        <v>0</v>
      </c>
      <c r="AC34" s="99"/>
    </row>
    <row r="35" spans="1:29">
      <c r="A35" s="107">
        <v>34</v>
      </c>
      <c r="B35" s="102">
        <v>15</v>
      </c>
      <c r="C35" s="108">
        <v>68</v>
      </c>
      <c r="D35" s="103">
        <v>1</v>
      </c>
      <c r="E35" s="108">
        <v>4</v>
      </c>
      <c r="F35" s="103">
        <v>6</v>
      </c>
      <c r="G35" s="108">
        <v>3</v>
      </c>
      <c r="H35" s="103">
        <v>0</v>
      </c>
      <c r="I35" s="103">
        <v>0</v>
      </c>
      <c r="J35" s="108">
        <v>0</v>
      </c>
      <c r="K35" s="108">
        <v>0</v>
      </c>
      <c r="L35" s="103">
        <v>0</v>
      </c>
      <c r="M35" s="103">
        <v>0</v>
      </c>
      <c r="N35" s="108">
        <v>3</v>
      </c>
      <c r="O35" s="108">
        <v>4</v>
      </c>
      <c r="P35" s="108">
        <v>6</v>
      </c>
      <c r="Q35" s="108">
        <v>10</v>
      </c>
      <c r="R35" s="108">
        <v>0</v>
      </c>
      <c r="S35" s="103">
        <v>0</v>
      </c>
      <c r="T35" s="103">
        <v>0</v>
      </c>
      <c r="U35" s="103">
        <v>0</v>
      </c>
      <c r="V35" s="103">
        <v>0</v>
      </c>
      <c r="W35" s="108">
        <v>2</v>
      </c>
      <c r="X35" s="108">
        <v>14</v>
      </c>
      <c r="Y35" s="108">
        <v>0</v>
      </c>
      <c r="Z35" s="108">
        <v>0</v>
      </c>
      <c r="AA35" s="108">
        <v>0</v>
      </c>
      <c r="AB35" s="105">
        <v>0</v>
      </c>
      <c r="AC35" s="99"/>
    </row>
    <row r="36" spans="1:29">
      <c r="A36" s="107">
        <v>35</v>
      </c>
      <c r="B36" s="102">
        <v>15</v>
      </c>
      <c r="C36" s="108">
        <v>65</v>
      </c>
      <c r="D36" s="103">
        <v>2</v>
      </c>
      <c r="E36" s="108">
        <v>5</v>
      </c>
      <c r="F36" s="103">
        <v>6</v>
      </c>
      <c r="G36" s="108">
        <v>2</v>
      </c>
      <c r="H36" s="103">
        <v>0</v>
      </c>
      <c r="I36" s="103">
        <v>0</v>
      </c>
      <c r="J36" s="108">
        <v>0</v>
      </c>
      <c r="K36" s="108">
        <v>0</v>
      </c>
      <c r="L36" s="103">
        <v>0</v>
      </c>
      <c r="M36" s="103">
        <v>0</v>
      </c>
      <c r="N36" s="108">
        <v>6</v>
      </c>
      <c r="O36" s="108">
        <v>7</v>
      </c>
      <c r="P36" s="108">
        <v>10</v>
      </c>
      <c r="Q36" s="108">
        <v>0</v>
      </c>
      <c r="R36" s="108">
        <v>0</v>
      </c>
      <c r="S36" s="103">
        <v>1</v>
      </c>
      <c r="T36" s="103">
        <v>0</v>
      </c>
      <c r="U36" s="103">
        <v>0</v>
      </c>
      <c r="V36" s="103">
        <v>0</v>
      </c>
      <c r="W36" s="108">
        <v>0</v>
      </c>
      <c r="X36" s="108">
        <v>0</v>
      </c>
      <c r="Y36" s="108">
        <v>0</v>
      </c>
      <c r="Z36" s="108">
        <v>0</v>
      </c>
      <c r="AA36" s="108">
        <v>0</v>
      </c>
      <c r="AB36" s="105">
        <v>0</v>
      </c>
      <c r="AC36" s="99"/>
    </row>
    <row r="37" spans="1:29">
      <c r="A37" s="107">
        <v>36</v>
      </c>
      <c r="B37" s="102">
        <v>16</v>
      </c>
      <c r="C37" s="108">
        <v>50</v>
      </c>
      <c r="D37" s="103">
        <v>1</v>
      </c>
      <c r="E37" s="108">
        <v>4</v>
      </c>
      <c r="F37" s="103">
        <v>4</v>
      </c>
      <c r="G37" s="108">
        <v>3</v>
      </c>
      <c r="H37" s="103">
        <v>0</v>
      </c>
      <c r="I37" s="103">
        <v>0</v>
      </c>
      <c r="J37" s="108">
        <v>0</v>
      </c>
      <c r="K37" s="108">
        <v>0</v>
      </c>
      <c r="L37" s="103">
        <v>0</v>
      </c>
      <c r="M37" s="103">
        <v>0</v>
      </c>
      <c r="N37" s="108">
        <v>4</v>
      </c>
      <c r="O37" s="108">
        <v>10</v>
      </c>
      <c r="P37" s="108">
        <v>0</v>
      </c>
      <c r="Q37" s="108">
        <v>0</v>
      </c>
      <c r="R37" s="108">
        <v>0</v>
      </c>
      <c r="S37" s="103">
        <v>0</v>
      </c>
      <c r="T37" s="103">
        <v>0</v>
      </c>
      <c r="U37" s="103">
        <v>0</v>
      </c>
      <c r="V37" s="103">
        <v>0</v>
      </c>
      <c r="W37" s="108">
        <v>0</v>
      </c>
      <c r="X37" s="108">
        <v>0</v>
      </c>
      <c r="Y37" s="108">
        <v>0</v>
      </c>
      <c r="Z37" s="108">
        <v>0</v>
      </c>
      <c r="AA37" s="108">
        <v>0</v>
      </c>
      <c r="AB37" s="105">
        <v>0</v>
      </c>
      <c r="AC37" s="99"/>
    </row>
    <row r="38" spans="1:29">
      <c r="A38" s="107">
        <v>37</v>
      </c>
      <c r="B38" s="102">
        <v>16</v>
      </c>
      <c r="C38" s="108">
        <v>45</v>
      </c>
      <c r="D38" s="103">
        <v>2</v>
      </c>
      <c r="E38" s="108">
        <v>5</v>
      </c>
      <c r="F38" s="103">
        <v>4</v>
      </c>
      <c r="G38" s="108">
        <v>3</v>
      </c>
      <c r="H38" s="103">
        <v>0</v>
      </c>
      <c r="I38" s="103">
        <v>0</v>
      </c>
      <c r="J38" s="108">
        <v>0</v>
      </c>
      <c r="K38" s="108">
        <v>0</v>
      </c>
      <c r="L38" s="103">
        <v>0</v>
      </c>
      <c r="M38" s="103">
        <v>0</v>
      </c>
      <c r="N38" s="108">
        <v>3</v>
      </c>
      <c r="O38" s="108">
        <v>4</v>
      </c>
      <c r="P38" s="108">
        <v>10</v>
      </c>
      <c r="Q38" s="108">
        <v>0</v>
      </c>
      <c r="R38" s="108">
        <v>0</v>
      </c>
      <c r="S38" s="103">
        <v>0</v>
      </c>
      <c r="T38" s="103">
        <v>0</v>
      </c>
      <c r="U38" s="103">
        <v>0</v>
      </c>
      <c r="V38" s="103">
        <v>0</v>
      </c>
      <c r="W38" s="108">
        <v>0</v>
      </c>
      <c r="X38" s="108">
        <v>0</v>
      </c>
      <c r="Y38" s="108">
        <v>0</v>
      </c>
      <c r="Z38" s="108">
        <v>0</v>
      </c>
      <c r="AA38" s="108">
        <v>0</v>
      </c>
      <c r="AB38" s="105">
        <v>0</v>
      </c>
      <c r="AC38" s="99"/>
    </row>
    <row r="39" spans="1:29">
      <c r="A39" s="107">
        <v>38</v>
      </c>
      <c r="B39" s="102">
        <v>17</v>
      </c>
      <c r="C39" s="108">
        <v>40</v>
      </c>
      <c r="D39" s="103">
        <v>2</v>
      </c>
      <c r="E39" s="108">
        <v>5</v>
      </c>
      <c r="F39" s="103">
        <v>6</v>
      </c>
      <c r="G39" s="108">
        <v>3</v>
      </c>
      <c r="H39" s="103">
        <v>0</v>
      </c>
      <c r="I39" s="103">
        <v>0</v>
      </c>
      <c r="J39" s="108">
        <v>0</v>
      </c>
      <c r="K39" s="108">
        <v>0</v>
      </c>
      <c r="L39" s="103">
        <v>0</v>
      </c>
      <c r="M39" s="103">
        <v>0</v>
      </c>
      <c r="N39" s="108">
        <v>3</v>
      </c>
      <c r="O39" s="108">
        <v>4</v>
      </c>
      <c r="P39" s="108">
        <v>6</v>
      </c>
      <c r="Q39" s="108">
        <v>10</v>
      </c>
      <c r="R39" s="108">
        <v>0</v>
      </c>
      <c r="S39" s="103">
        <v>1</v>
      </c>
      <c r="T39" s="103">
        <v>0</v>
      </c>
      <c r="U39" s="103">
        <v>0</v>
      </c>
      <c r="V39" s="103">
        <v>0</v>
      </c>
      <c r="W39" s="108">
        <v>1</v>
      </c>
      <c r="X39" s="108">
        <v>0</v>
      </c>
      <c r="Y39" s="108">
        <v>0</v>
      </c>
      <c r="Z39" s="108">
        <v>0</v>
      </c>
      <c r="AA39" s="108">
        <v>0</v>
      </c>
      <c r="AB39" s="105">
        <v>0</v>
      </c>
      <c r="AC39" s="99"/>
    </row>
    <row r="40" spans="1:29">
      <c r="A40" s="107">
        <v>39</v>
      </c>
      <c r="B40" s="102">
        <v>18</v>
      </c>
      <c r="C40" s="108">
        <v>76</v>
      </c>
      <c r="D40" s="103">
        <v>1</v>
      </c>
      <c r="E40" s="108">
        <v>5</v>
      </c>
      <c r="F40" s="103">
        <v>6</v>
      </c>
      <c r="G40" s="108">
        <v>3</v>
      </c>
      <c r="H40" s="103">
        <v>0</v>
      </c>
      <c r="I40" s="103">
        <v>0</v>
      </c>
      <c r="J40" s="108">
        <v>0</v>
      </c>
      <c r="K40" s="108">
        <v>0</v>
      </c>
      <c r="L40" s="103">
        <v>0</v>
      </c>
      <c r="M40" s="103">
        <v>0</v>
      </c>
      <c r="N40" s="108">
        <v>3</v>
      </c>
      <c r="O40" s="108">
        <v>9</v>
      </c>
      <c r="P40" s="108">
        <v>10</v>
      </c>
      <c r="Q40" s="108">
        <v>0</v>
      </c>
      <c r="R40" s="108">
        <v>0</v>
      </c>
      <c r="S40" s="103">
        <v>0</v>
      </c>
      <c r="T40" s="103">
        <v>0</v>
      </c>
      <c r="U40" s="103">
        <v>0</v>
      </c>
      <c r="V40" s="103">
        <v>0</v>
      </c>
      <c r="W40" s="108">
        <v>2</v>
      </c>
      <c r="X40" s="108">
        <v>0</v>
      </c>
      <c r="Y40" s="108">
        <v>0</v>
      </c>
      <c r="Z40" s="108">
        <v>0</v>
      </c>
      <c r="AA40" s="108">
        <v>0</v>
      </c>
      <c r="AB40" s="105">
        <v>0</v>
      </c>
      <c r="AC40" s="99"/>
    </row>
    <row r="41" spans="1:29">
      <c r="A41" s="107">
        <v>40</v>
      </c>
      <c r="B41" s="102">
        <v>19</v>
      </c>
      <c r="C41" s="108">
        <v>50</v>
      </c>
      <c r="D41" s="103">
        <v>2</v>
      </c>
      <c r="E41" s="108">
        <v>4</v>
      </c>
      <c r="F41" s="103">
        <v>4</v>
      </c>
      <c r="G41" s="108">
        <v>2</v>
      </c>
      <c r="H41" s="103">
        <v>0</v>
      </c>
      <c r="I41" s="103">
        <v>0</v>
      </c>
      <c r="J41" s="108">
        <v>0</v>
      </c>
      <c r="K41" s="108">
        <v>0</v>
      </c>
      <c r="L41" s="103">
        <v>0</v>
      </c>
      <c r="M41" s="103">
        <v>0</v>
      </c>
      <c r="N41" s="108">
        <v>6</v>
      </c>
      <c r="O41" s="108">
        <v>10</v>
      </c>
      <c r="P41" s="108">
        <v>0</v>
      </c>
      <c r="Q41" s="108">
        <v>0</v>
      </c>
      <c r="R41" s="108">
        <v>0</v>
      </c>
      <c r="S41" s="103">
        <v>0</v>
      </c>
      <c r="T41" s="103">
        <v>0</v>
      </c>
      <c r="U41" s="103">
        <v>0</v>
      </c>
      <c r="V41" s="103">
        <v>0</v>
      </c>
      <c r="W41" s="108">
        <v>0</v>
      </c>
      <c r="X41" s="108">
        <v>0</v>
      </c>
      <c r="Y41" s="108">
        <v>0</v>
      </c>
      <c r="Z41" s="108">
        <v>0</v>
      </c>
      <c r="AA41" s="108">
        <v>0</v>
      </c>
      <c r="AB41" s="105">
        <v>0</v>
      </c>
      <c r="AC41" s="99"/>
    </row>
    <row r="42" spans="1:29">
      <c r="A42" s="107">
        <v>41</v>
      </c>
      <c r="B42" s="102">
        <v>19</v>
      </c>
      <c r="C42" s="108">
        <v>47</v>
      </c>
      <c r="D42" s="103">
        <v>1</v>
      </c>
      <c r="E42" s="108">
        <v>6</v>
      </c>
      <c r="F42" s="103">
        <v>4</v>
      </c>
      <c r="G42" s="108">
        <v>2</v>
      </c>
      <c r="H42" s="103">
        <v>0</v>
      </c>
      <c r="I42" s="103">
        <v>0</v>
      </c>
      <c r="J42" s="108">
        <v>0</v>
      </c>
      <c r="K42" s="108">
        <v>0</v>
      </c>
      <c r="L42" s="103">
        <v>0</v>
      </c>
      <c r="M42" s="103">
        <v>0</v>
      </c>
      <c r="N42" s="108">
        <v>6</v>
      </c>
      <c r="O42" s="108">
        <v>10</v>
      </c>
      <c r="P42" s="108">
        <v>0</v>
      </c>
      <c r="Q42" s="108">
        <v>0</v>
      </c>
      <c r="R42" s="108">
        <v>0</v>
      </c>
      <c r="S42" s="103">
        <v>0</v>
      </c>
      <c r="T42" s="103">
        <v>0</v>
      </c>
      <c r="U42" s="103">
        <v>0</v>
      </c>
      <c r="V42" s="103">
        <v>0</v>
      </c>
      <c r="W42" s="108">
        <v>0</v>
      </c>
      <c r="X42" s="108">
        <v>0</v>
      </c>
      <c r="Y42" s="108">
        <v>0</v>
      </c>
      <c r="Z42" s="108">
        <v>0</v>
      </c>
      <c r="AA42" s="108">
        <v>0</v>
      </c>
      <c r="AB42" s="105">
        <v>0</v>
      </c>
      <c r="AC42" s="99"/>
    </row>
    <row r="43" spans="1:29">
      <c r="A43" s="107">
        <v>42</v>
      </c>
      <c r="B43" s="102">
        <v>19</v>
      </c>
      <c r="C43" s="108">
        <v>20</v>
      </c>
      <c r="D43" s="103">
        <v>1</v>
      </c>
      <c r="E43" s="108">
        <v>5</v>
      </c>
      <c r="F43" s="103">
        <v>5</v>
      </c>
      <c r="G43" s="108">
        <v>2</v>
      </c>
      <c r="H43" s="103">
        <v>0</v>
      </c>
      <c r="I43" s="103">
        <v>0</v>
      </c>
      <c r="J43" s="108">
        <v>0</v>
      </c>
      <c r="K43" s="108">
        <v>0</v>
      </c>
      <c r="L43" s="103">
        <v>0</v>
      </c>
      <c r="M43" s="103">
        <v>0</v>
      </c>
      <c r="N43" s="108">
        <v>10</v>
      </c>
      <c r="O43" s="108">
        <v>0</v>
      </c>
      <c r="P43" s="108">
        <v>0</v>
      </c>
      <c r="Q43" s="108">
        <v>0</v>
      </c>
      <c r="R43" s="108">
        <v>0</v>
      </c>
      <c r="S43" s="103">
        <v>0</v>
      </c>
      <c r="T43" s="103">
        <v>0</v>
      </c>
      <c r="U43" s="103">
        <v>0</v>
      </c>
      <c r="V43" s="103">
        <v>0</v>
      </c>
      <c r="W43" s="108">
        <v>0</v>
      </c>
      <c r="X43" s="108">
        <v>0</v>
      </c>
      <c r="Y43" s="108">
        <v>0</v>
      </c>
      <c r="Z43" s="108">
        <v>0</v>
      </c>
      <c r="AA43" s="108">
        <v>0</v>
      </c>
      <c r="AB43" s="105">
        <v>0</v>
      </c>
      <c r="AC43" s="99"/>
    </row>
    <row r="44" spans="1:29">
      <c r="A44" s="107">
        <v>43</v>
      </c>
      <c r="B44" s="102">
        <v>20</v>
      </c>
      <c r="C44" s="108">
        <v>32</v>
      </c>
      <c r="D44" s="103">
        <v>1</v>
      </c>
      <c r="E44" s="108">
        <v>5</v>
      </c>
      <c r="F44" s="103">
        <v>4</v>
      </c>
      <c r="G44" s="108">
        <v>2</v>
      </c>
      <c r="H44" s="103">
        <v>0</v>
      </c>
      <c r="I44" s="103">
        <v>0</v>
      </c>
      <c r="J44" s="108">
        <v>0</v>
      </c>
      <c r="K44" s="108">
        <v>0</v>
      </c>
      <c r="L44" s="103">
        <v>0</v>
      </c>
      <c r="M44" s="103">
        <v>0</v>
      </c>
      <c r="N44" s="108">
        <v>10</v>
      </c>
      <c r="O44" s="108">
        <v>0</v>
      </c>
      <c r="P44" s="108">
        <v>0</v>
      </c>
      <c r="Q44" s="108">
        <v>0</v>
      </c>
      <c r="R44" s="108">
        <v>0</v>
      </c>
      <c r="S44" s="103">
        <v>0</v>
      </c>
      <c r="T44" s="103">
        <v>0</v>
      </c>
      <c r="U44" s="103">
        <v>0</v>
      </c>
      <c r="V44" s="103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5">
        <v>0</v>
      </c>
      <c r="AC44" s="99"/>
    </row>
    <row r="45" spans="1:29">
      <c r="A45" s="107">
        <v>44</v>
      </c>
      <c r="B45" s="102">
        <v>20</v>
      </c>
      <c r="C45" s="108">
        <v>37</v>
      </c>
      <c r="D45" s="103">
        <v>2</v>
      </c>
      <c r="E45" s="108">
        <v>5</v>
      </c>
      <c r="F45" s="103">
        <v>4</v>
      </c>
      <c r="G45" s="108">
        <v>3</v>
      </c>
      <c r="H45" s="103">
        <v>0</v>
      </c>
      <c r="I45" s="103">
        <v>0</v>
      </c>
      <c r="J45" s="108">
        <v>3</v>
      </c>
      <c r="K45" s="108">
        <v>0</v>
      </c>
      <c r="L45" s="103">
        <v>0</v>
      </c>
      <c r="M45" s="103">
        <v>0</v>
      </c>
      <c r="N45" s="108">
        <v>3</v>
      </c>
      <c r="O45" s="108">
        <v>10</v>
      </c>
      <c r="P45" s="108">
        <v>0</v>
      </c>
      <c r="Q45" s="108">
        <v>0</v>
      </c>
      <c r="R45" s="108">
        <v>0</v>
      </c>
      <c r="S45" s="103">
        <v>0</v>
      </c>
      <c r="T45" s="103">
        <v>0</v>
      </c>
      <c r="U45" s="103">
        <v>0</v>
      </c>
      <c r="V45" s="103">
        <v>0</v>
      </c>
      <c r="W45" s="108">
        <v>2</v>
      </c>
      <c r="X45" s="108">
        <v>3</v>
      </c>
      <c r="Y45" s="108">
        <v>0</v>
      </c>
      <c r="Z45" s="108">
        <v>0</v>
      </c>
      <c r="AA45" s="108">
        <v>0</v>
      </c>
      <c r="AB45" s="105">
        <v>0</v>
      </c>
      <c r="AC45" s="99"/>
    </row>
    <row r="46" spans="1:29">
      <c r="A46" s="107">
        <v>45</v>
      </c>
      <c r="B46" s="102">
        <v>20</v>
      </c>
      <c r="C46" s="108">
        <v>6</v>
      </c>
      <c r="D46" s="103">
        <v>1</v>
      </c>
      <c r="E46" s="108">
        <v>2</v>
      </c>
      <c r="F46" s="103">
        <v>2</v>
      </c>
      <c r="G46" s="108">
        <v>2</v>
      </c>
      <c r="H46" s="103">
        <v>0</v>
      </c>
      <c r="I46" s="103">
        <v>0</v>
      </c>
      <c r="J46" s="108">
        <v>0</v>
      </c>
      <c r="K46" s="108">
        <v>0</v>
      </c>
      <c r="L46" s="103">
        <v>0</v>
      </c>
      <c r="M46" s="103">
        <v>0</v>
      </c>
      <c r="N46" s="108">
        <v>10</v>
      </c>
      <c r="O46" s="108">
        <v>0</v>
      </c>
      <c r="P46" s="108">
        <v>0</v>
      </c>
      <c r="Q46" s="108">
        <v>0</v>
      </c>
      <c r="R46" s="108">
        <v>0</v>
      </c>
      <c r="S46" s="103">
        <v>0</v>
      </c>
      <c r="T46" s="103">
        <v>0</v>
      </c>
      <c r="U46" s="103">
        <v>0</v>
      </c>
      <c r="V46" s="103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 s="105">
        <v>0</v>
      </c>
      <c r="AC46" s="99"/>
    </row>
    <row r="47" spans="1:29">
      <c r="A47" s="107">
        <v>46</v>
      </c>
      <c r="B47" s="102">
        <v>20</v>
      </c>
      <c r="C47" s="108">
        <v>4</v>
      </c>
      <c r="D47" s="103">
        <v>1</v>
      </c>
      <c r="E47" s="108">
        <v>1</v>
      </c>
      <c r="F47" s="103">
        <v>1</v>
      </c>
      <c r="G47" s="108">
        <v>2</v>
      </c>
      <c r="H47" s="103">
        <v>0</v>
      </c>
      <c r="I47" s="103">
        <v>0</v>
      </c>
      <c r="J47" s="108">
        <v>0</v>
      </c>
      <c r="K47" s="108">
        <v>0</v>
      </c>
      <c r="L47" s="103">
        <v>0</v>
      </c>
      <c r="M47" s="103">
        <v>0</v>
      </c>
      <c r="N47" s="108">
        <v>10</v>
      </c>
      <c r="O47" s="108">
        <v>0</v>
      </c>
      <c r="P47" s="108">
        <v>0</v>
      </c>
      <c r="Q47" s="108">
        <v>0</v>
      </c>
      <c r="R47" s="108">
        <v>0</v>
      </c>
      <c r="S47" s="103">
        <v>0</v>
      </c>
      <c r="T47" s="103">
        <v>0</v>
      </c>
      <c r="U47" s="103">
        <v>0</v>
      </c>
      <c r="V47" s="103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5">
        <v>0</v>
      </c>
      <c r="AC47" s="99"/>
    </row>
    <row r="48" spans="1:29">
      <c r="A48" s="107">
        <v>47</v>
      </c>
      <c r="B48" s="102">
        <v>21</v>
      </c>
      <c r="C48" s="108">
        <v>71</v>
      </c>
      <c r="D48" s="103">
        <v>1</v>
      </c>
      <c r="E48" s="108">
        <v>5</v>
      </c>
      <c r="F48" s="103">
        <v>6</v>
      </c>
      <c r="G48" s="108">
        <v>3</v>
      </c>
      <c r="H48" s="103">
        <v>0</v>
      </c>
      <c r="I48" s="103">
        <v>0</v>
      </c>
      <c r="J48" s="108">
        <v>0</v>
      </c>
      <c r="K48" s="108">
        <v>0</v>
      </c>
      <c r="L48" s="103">
        <v>0</v>
      </c>
      <c r="M48" s="103">
        <v>0</v>
      </c>
      <c r="N48" s="108">
        <v>3</v>
      </c>
      <c r="O48" s="108">
        <v>10</v>
      </c>
      <c r="P48" s="108">
        <v>0</v>
      </c>
      <c r="Q48" s="108">
        <v>0</v>
      </c>
      <c r="R48" s="108">
        <v>0</v>
      </c>
      <c r="S48" s="103">
        <v>0</v>
      </c>
      <c r="T48" s="103">
        <v>0</v>
      </c>
      <c r="U48" s="103">
        <v>0</v>
      </c>
      <c r="V48" s="103">
        <v>0</v>
      </c>
      <c r="W48" s="108">
        <v>2</v>
      </c>
      <c r="X48" s="108">
        <v>12</v>
      </c>
      <c r="Y48" s="108">
        <v>0</v>
      </c>
      <c r="Z48" s="108">
        <v>0</v>
      </c>
      <c r="AA48" s="108">
        <v>0</v>
      </c>
      <c r="AB48" s="105">
        <v>0</v>
      </c>
      <c r="AC48" s="99"/>
    </row>
    <row r="49" spans="1:29">
      <c r="A49" s="107">
        <v>48</v>
      </c>
      <c r="B49" s="102">
        <v>21</v>
      </c>
      <c r="C49" s="108">
        <v>49</v>
      </c>
      <c r="D49" s="103">
        <v>1</v>
      </c>
      <c r="E49" s="108">
        <v>5</v>
      </c>
      <c r="F49" s="103">
        <v>4</v>
      </c>
      <c r="G49" s="108">
        <v>3</v>
      </c>
      <c r="H49" s="103">
        <v>0</v>
      </c>
      <c r="I49" s="103">
        <v>0</v>
      </c>
      <c r="J49" s="108">
        <v>0</v>
      </c>
      <c r="K49" s="108">
        <v>0</v>
      </c>
      <c r="L49" s="103">
        <v>0</v>
      </c>
      <c r="M49" s="103">
        <v>0</v>
      </c>
      <c r="N49" s="108">
        <v>10</v>
      </c>
      <c r="O49" s="108">
        <v>0</v>
      </c>
      <c r="P49" s="108">
        <v>0</v>
      </c>
      <c r="Q49" s="108">
        <v>0</v>
      </c>
      <c r="R49" s="108">
        <v>0</v>
      </c>
      <c r="S49" s="103">
        <v>0</v>
      </c>
      <c r="T49" s="103">
        <v>0</v>
      </c>
      <c r="U49" s="103">
        <v>0</v>
      </c>
      <c r="V49" s="103">
        <v>0</v>
      </c>
      <c r="W49" s="108">
        <v>0</v>
      </c>
      <c r="X49" s="108">
        <v>0</v>
      </c>
      <c r="Y49" s="108">
        <v>0</v>
      </c>
      <c r="Z49" s="108">
        <v>0</v>
      </c>
      <c r="AA49" s="108">
        <v>0</v>
      </c>
      <c r="AB49" s="105">
        <v>0</v>
      </c>
      <c r="AC49" s="99"/>
    </row>
    <row r="50" spans="1:29">
      <c r="A50" s="107">
        <v>49</v>
      </c>
      <c r="B50" s="102">
        <v>21</v>
      </c>
      <c r="C50" s="108">
        <v>43</v>
      </c>
      <c r="D50" s="103">
        <v>2</v>
      </c>
      <c r="E50" s="108">
        <v>4</v>
      </c>
      <c r="F50" s="103">
        <v>7</v>
      </c>
      <c r="G50" s="108">
        <v>4</v>
      </c>
      <c r="H50" s="103">
        <v>0</v>
      </c>
      <c r="I50" s="103">
        <v>0</v>
      </c>
      <c r="J50" s="108">
        <v>3</v>
      </c>
      <c r="K50" s="108">
        <v>0</v>
      </c>
      <c r="L50" s="103">
        <v>0</v>
      </c>
      <c r="M50" s="103">
        <v>0</v>
      </c>
      <c r="N50" s="108">
        <v>10</v>
      </c>
      <c r="O50" s="108">
        <v>0</v>
      </c>
      <c r="P50" s="108">
        <v>0</v>
      </c>
      <c r="Q50" s="108">
        <v>0</v>
      </c>
      <c r="R50" s="108">
        <v>0</v>
      </c>
      <c r="S50" s="103">
        <v>2</v>
      </c>
      <c r="T50" s="103">
        <v>0</v>
      </c>
      <c r="U50" s="103">
        <v>0</v>
      </c>
      <c r="V50" s="103">
        <v>0</v>
      </c>
      <c r="W50" s="108">
        <v>0</v>
      </c>
      <c r="X50" s="108">
        <v>0</v>
      </c>
      <c r="Y50" s="108">
        <v>0</v>
      </c>
      <c r="Z50" s="108">
        <v>0</v>
      </c>
      <c r="AA50" s="108">
        <v>0</v>
      </c>
      <c r="AB50" s="105">
        <v>1</v>
      </c>
      <c r="AC50" s="99"/>
    </row>
    <row r="51" spans="1:29">
      <c r="A51" s="107">
        <v>50</v>
      </c>
      <c r="B51" s="102">
        <v>21</v>
      </c>
      <c r="C51" s="108">
        <v>49</v>
      </c>
      <c r="D51" s="103">
        <v>2</v>
      </c>
      <c r="E51" s="108">
        <v>4</v>
      </c>
      <c r="F51" s="103">
        <v>4</v>
      </c>
      <c r="G51" s="108">
        <v>2</v>
      </c>
      <c r="H51" s="103">
        <v>0</v>
      </c>
      <c r="I51" s="103">
        <v>0</v>
      </c>
      <c r="J51" s="108">
        <v>0</v>
      </c>
      <c r="K51" s="108">
        <v>0</v>
      </c>
      <c r="L51" s="103">
        <v>0</v>
      </c>
      <c r="M51" s="103">
        <v>0</v>
      </c>
      <c r="N51" s="108">
        <v>10</v>
      </c>
      <c r="O51" s="108">
        <v>0</v>
      </c>
      <c r="P51" s="108">
        <v>0</v>
      </c>
      <c r="Q51" s="108">
        <v>0</v>
      </c>
      <c r="R51" s="108">
        <v>0</v>
      </c>
      <c r="S51" s="103">
        <v>7</v>
      </c>
      <c r="T51" s="103">
        <v>0</v>
      </c>
      <c r="U51" s="103">
        <v>0</v>
      </c>
      <c r="V51" s="103">
        <v>0</v>
      </c>
      <c r="W51" s="108">
        <v>0</v>
      </c>
      <c r="X51" s="108">
        <v>0</v>
      </c>
      <c r="Y51" s="108">
        <v>0</v>
      </c>
      <c r="Z51" s="108">
        <v>0</v>
      </c>
      <c r="AA51" s="108">
        <v>0</v>
      </c>
      <c r="AB51" s="105">
        <v>0</v>
      </c>
      <c r="AC51" s="99"/>
    </row>
    <row r="52" spans="1:29">
      <c r="A52" s="107">
        <v>51</v>
      </c>
      <c r="B52" s="102">
        <v>22</v>
      </c>
      <c r="C52" s="108">
        <v>48</v>
      </c>
      <c r="D52" s="103">
        <v>2</v>
      </c>
      <c r="E52" s="108">
        <v>6</v>
      </c>
      <c r="F52" s="103">
        <v>4</v>
      </c>
      <c r="G52" s="108">
        <v>3</v>
      </c>
      <c r="H52" s="103">
        <v>0</v>
      </c>
      <c r="I52" s="103">
        <v>0</v>
      </c>
      <c r="J52" s="108">
        <v>0</v>
      </c>
      <c r="K52" s="108">
        <v>0</v>
      </c>
      <c r="L52" s="103">
        <v>0</v>
      </c>
      <c r="M52" s="103">
        <v>0</v>
      </c>
      <c r="N52" s="108">
        <v>3</v>
      </c>
      <c r="O52" s="108">
        <v>6</v>
      </c>
      <c r="P52" s="108">
        <v>10</v>
      </c>
      <c r="Q52" s="108">
        <v>0</v>
      </c>
      <c r="R52" s="108">
        <v>0</v>
      </c>
      <c r="S52" s="103">
        <v>0</v>
      </c>
      <c r="T52" s="103">
        <v>0</v>
      </c>
      <c r="U52" s="103">
        <v>0</v>
      </c>
      <c r="V52" s="103">
        <v>0</v>
      </c>
      <c r="W52" s="108">
        <v>2</v>
      </c>
      <c r="X52" s="108">
        <v>0</v>
      </c>
      <c r="Y52" s="108">
        <v>0</v>
      </c>
      <c r="Z52" s="108">
        <v>0</v>
      </c>
      <c r="AA52" s="108">
        <v>0</v>
      </c>
      <c r="AB52" s="105">
        <v>0</v>
      </c>
      <c r="AC52" s="99"/>
    </row>
    <row r="53" spans="1:29">
      <c r="A53" s="107">
        <v>52</v>
      </c>
      <c r="B53" s="102">
        <v>22</v>
      </c>
      <c r="C53" s="108">
        <v>44</v>
      </c>
      <c r="D53" s="103">
        <v>1</v>
      </c>
      <c r="E53" s="108">
        <v>6</v>
      </c>
      <c r="F53" s="103">
        <v>4</v>
      </c>
      <c r="G53" s="108">
        <v>2</v>
      </c>
      <c r="H53" s="103">
        <v>0</v>
      </c>
      <c r="I53" s="103">
        <v>0</v>
      </c>
      <c r="J53" s="108">
        <v>0</v>
      </c>
      <c r="K53" s="108">
        <v>0</v>
      </c>
      <c r="L53" s="103">
        <v>0</v>
      </c>
      <c r="M53" s="103">
        <v>0</v>
      </c>
      <c r="N53" s="108">
        <v>10</v>
      </c>
      <c r="O53" s="108">
        <v>0</v>
      </c>
      <c r="P53" s="108">
        <v>0</v>
      </c>
      <c r="Q53" s="108">
        <v>0</v>
      </c>
      <c r="R53" s="108">
        <v>0</v>
      </c>
      <c r="S53" s="103">
        <v>0</v>
      </c>
      <c r="T53" s="103">
        <v>0</v>
      </c>
      <c r="U53" s="103">
        <v>0</v>
      </c>
      <c r="V53" s="103">
        <v>0</v>
      </c>
      <c r="W53" s="108">
        <v>0</v>
      </c>
      <c r="X53" s="108">
        <v>0</v>
      </c>
      <c r="Y53" s="108">
        <v>0</v>
      </c>
      <c r="Z53" s="108">
        <v>0</v>
      </c>
      <c r="AA53" s="108">
        <v>0</v>
      </c>
      <c r="AB53" s="105">
        <v>0</v>
      </c>
      <c r="AC53" s="99"/>
    </row>
    <row r="54" spans="1:29">
      <c r="A54" s="107">
        <v>53</v>
      </c>
      <c r="B54" s="102">
        <v>22</v>
      </c>
      <c r="C54" s="108">
        <v>17</v>
      </c>
      <c r="D54" s="103">
        <v>2</v>
      </c>
      <c r="E54" s="108">
        <v>5</v>
      </c>
      <c r="F54" s="103">
        <v>2</v>
      </c>
      <c r="G54" s="108">
        <v>2</v>
      </c>
      <c r="H54" s="103">
        <v>0</v>
      </c>
      <c r="I54" s="103">
        <v>0</v>
      </c>
      <c r="J54" s="108">
        <v>0</v>
      </c>
      <c r="K54" s="108">
        <v>0</v>
      </c>
      <c r="L54" s="103">
        <v>0</v>
      </c>
      <c r="M54" s="103">
        <v>0</v>
      </c>
      <c r="N54" s="108">
        <v>10</v>
      </c>
      <c r="O54" s="108">
        <v>0</v>
      </c>
      <c r="P54" s="108">
        <v>0</v>
      </c>
      <c r="Q54" s="108">
        <v>0</v>
      </c>
      <c r="R54" s="108">
        <v>0</v>
      </c>
      <c r="S54" s="103">
        <v>0</v>
      </c>
      <c r="T54" s="103">
        <v>0</v>
      </c>
      <c r="U54" s="103">
        <v>0</v>
      </c>
      <c r="V54" s="103">
        <v>0</v>
      </c>
      <c r="W54" s="108">
        <v>0</v>
      </c>
      <c r="X54" s="108">
        <v>0</v>
      </c>
      <c r="Y54" s="108">
        <v>0</v>
      </c>
      <c r="Z54" s="108">
        <v>0</v>
      </c>
      <c r="AA54" s="108">
        <v>0</v>
      </c>
      <c r="AB54" s="105">
        <v>0</v>
      </c>
      <c r="AC54" s="99"/>
    </row>
    <row r="55" spans="1:29">
      <c r="A55" s="107">
        <v>54</v>
      </c>
      <c r="B55" s="102">
        <v>23</v>
      </c>
      <c r="C55" s="108">
        <v>60</v>
      </c>
      <c r="D55" s="103">
        <v>2</v>
      </c>
      <c r="E55" s="108">
        <v>5</v>
      </c>
      <c r="F55" s="103">
        <v>7</v>
      </c>
      <c r="G55" s="108">
        <v>3</v>
      </c>
      <c r="H55" s="103">
        <v>0</v>
      </c>
      <c r="I55" s="103">
        <v>0</v>
      </c>
      <c r="J55" s="108">
        <v>0</v>
      </c>
      <c r="K55" s="108">
        <v>0</v>
      </c>
      <c r="L55" s="103">
        <v>0</v>
      </c>
      <c r="M55" s="103">
        <v>0</v>
      </c>
      <c r="N55" s="108">
        <v>10</v>
      </c>
      <c r="O55" s="108">
        <v>0</v>
      </c>
      <c r="P55" s="108">
        <v>0</v>
      </c>
      <c r="Q55" s="108">
        <v>0</v>
      </c>
      <c r="R55" s="108">
        <v>0</v>
      </c>
      <c r="S55" s="103">
        <v>9</v>
      </c>
      <c r="T55" s="103">
        <v>0</v>
      </c>
      <c r="U55" s="103">
        <v>0</v>
      </c>
      <c r="V55" s="103">
        <v>0</v>
      </c>
      <c r="W55" s="108">
        <v>0</v>
      </c>
      <c r="X55" s="108">
        <v>0</v>
      </c>
      <c r="Y55" s="108">
        <v>0</v>
      </c>
      <c r="Z55" s="108">
        <v>0</v>
      </c>
      <c r="AA55" s="108">
        <v>0</v>
      </c>
      <c r="AB55" s="105">
        <v>0</v>
      </c>
      <c r="AC55" s="99"/>
    </row>
    <row r="56" spans="1:29">
      <c r="A56" s="107">
        <v>55</v>
      </c>
      <c r="B56" s="102">
        <v>23</v>
      </c>
      <c r="C56" s="108">
        <v>58</v>
      </c>
      <c r="D56" s="103">
        <v>1</v>
      </c>
      <c r="E56" s="108">
        <v>4</v>
      </c>
      <c r="F56" s="103">
        <v>7</v>
      </c>
      <c r="G56" s="108">
        <v>3</v>
      </c>
      <c r="H56" s="103">
        <v>0</v>
      </c>
      <c r="I56" s="103">
        <v>0</v>
      </c>
      <c r="J56" s="108">
        <v>0</v>
      </c>
      <c r="K56" s="108">
        <v>0</v>
      </c>
      <c r="L56" s="103">
        <v>0</v>
      </c>
      <c r="M56" s="103">
        <v>0</v>
      </c>
      <c r="N56" s="108">
        <v>3</v>
      </c>
      <c r="O56" s="108">
        <v>10</v>
      </c>
      <c r="P56" s="108">
        <v>0</v>
      </c>
      <c r="Q56" s="108">
        <v>0</v>
      </c>
      <c r="R56" s="108">
        <v>0</v>
      </c>
      <c r="S56" s="103">
        <v>0</v>
      </c>
      <c r="T56" s="103">
        <v>0</v>
      </c>
      <c r="U56" s="103">
        <v>0</v>
      </c>
      <c r="V56" s="103">
        <v>0</v>
      </c>
      <c r="W56" s="108">
        <v>2</v>
      </c>
      <c r="X56" s="108">
        <v>0</v>
      </c>
      <c r="Y56" s="108">
        <v>0</v>
      </c>
      <c r="Z56" s="108">
        <v>0</v>
      </c>
      <c r="AA56" s="108">
        <v>0</v>
      </c>
      <c r="AB56" s="105">
        <v>0</v>
      </c>
      <c r="AC56" s="99"/>
    </row>
    <row r="57" spans="1:29">
      <c r="A57" s="107">
        <v>56</v>
      </c>
      <c r="B57" s="102">
        <v>23</v>
      </c>
      <c r="C57" s="108">
        <v>75</v>
      </c>
      <c r="D57" s="103">
        <v>1</v>
      </c>
      <c r="E57" s="108">
        <v>3</v>
      </c>
      <c r="F57" s="103">
        <v>6</v>
      </c>
      <c r="G57" s="108">
        <v>3</v>
      </c>
      <c r="H57" s="103">
        <v>0</v>
      </c>
      <c r="I57" s="103">
        <v>0</v>
      </c>
      <c r="J57" s="108">
        <v>0</v>
      </c>
      <c r="K57" s="108">
        <v>0</v>
      </c>
      <c r="L57" s="103">
        <v>0</v>
      </c>
      <c r="M57" s="103">
        <v>0</v>
      </c>
      <c r="N57" s="108">
        <v>3</v>
      </c>
      <c r="O57" s="108">
        <v>6</v>
      </c>
      <c r="P57" s="108">
        <v>10</v>
      </c>
      <c r="Q57" s="108">
        <v>0</v>
      </c>
      <c r="R57" s="108">
        <v>0</v>
      </c>
      <c r="S57" s="103">
        <v>0</v>
      </c>
      <c r="T57" s="103">
        <v>0</v>
      </c>
      <c r="U57" s="103">
        <v>0</v>
      </c>
      <c r="V57" s="103">
        <v>0</v>
      </c>
      <c r="W57" s="108">
        <v>12</v>
      </c>
      <c r="X57" s="108">
        <v>0</v>
      </c>
      <c r="Y57" s="108">
        <v>0</v>
      </c>
      <c r="Z57" s="108">
        <v>0</v>
      </c>
      <c r="AA57" s="108">
        <v>0</v>
      </c>
      <c r="AB57" s="105">
        <v>0</v>
      </c>
      <c r="AC57" s="99"/>
    </row>
    <row r="58" spans="1:29">
      <c r="A58" s="107">
        <v>57</v>
      </c>
      <c r="B58" s="102">
        <v>24</v>
      </c>
      <c r="C58" s="108">
        <v>64</v>
      </c>
      <c r="D58" s="103">
        <v>2</v>
      </c>
      <c r="E58" s="108">
        <v>5</v>
      </c>
      <c r="F58" s="103">
        <v>6</v>
      </c>
      <c r="G58" s="108">
        <v>3</v>
      </c>
      <c r="H58" s="103">
        <v>0</v>
      </c>
      <c r="I58" s="103">
        <v>0</v>
      </c>
      <c r="J58" s="108">
        <v>0</v>
      </c>
      <c r="K58" s="108">
        <v>0</v>
      </c>
      <c r="L58" s="103">
        <v>0</v>
      </c>
      <c r="M58" s="103">
        <v>0</v>
      </c>
      <c r="N58" s="108">
        <v>3</v>
      </c>
      <c r="O58" s="108">
        <v>0</v>
      </c>
      <c r="P58" s="108">
        <v>0</v>
      </c>
      <c r="Q58" s="108">
        <v>0</v>
      </c>
      <c r="R58" s="108">
        <v>0</v>
      </c>
      <c r="S58" s="103">
        <v>0</v>
      </c>
      <c r="T58" s="103">
        <v>0</v>
      </c>
      <c r="U58" s="103">
        <v>0</v>
      </c>
      <c r="V58" s="103">
        <v>0</v>
      </c>
      <c r="W58" s="108">
        <v>0</v>
      </c>
      <c r="X58" s="108">
        <v>0</v>
      </c>
      <c r="Y58" s="108">
        <v>0</v>
      </c>
      <c r="Z58" s="108">
        <v>0</v>
      </c>
      <c r="AA58" s="108">
        <v>0</v>
      </c>
      <c r="AB58" s="105">
        <v>0</v>
      </c>
      <c r="AC58" s="99"/>
    </row>
    <row r="59" spans="1:29">
      <c r="A59" s="107">
        <v>58</v>
      </c>
      <c r="B59" s="102">
        <v>24</v>
      </c>
      <c r="C59" s="108">
        <v>62</v>
      </c>
      <c r="D59" s="103">
        <v>1</v>
      </c>
      <c r="E59" s="108">
        <v>5</v>
      </c>
      <c r="F59" s="103">
        <v>6</v>
      </c>
      <c r="G59" s="108">
        <v>3</v>
      </c>
      <c r="H59" s="103">
        <v>0</v>
      </c>
      <c r="I59" s="103">
        <v>0</v>
      </c>
      <c r="J59" s="108">
        <v>0</v>
      </c>
      <c r="K59" s="108">
        <v>0</v>
      </c>
      <c r="L59" s="103">
        <v>0</v>
      </c>
      <c r="M59" s="103">
        <v>0</v>
      </c>
      <c r="N59" s="108">
        <v>3</v>
      </c>
      <c r="O59" s="108">
        <v>0</v>
      </c>
      <c r="P59" s="108">
        <v>0</v>
      </c>
      <c r="Q59" s="108">
        <v>0</v>
      </c>
      <c r="R59" s="108">
        <v>0</v>
      </c>
      <c r="S59" s="103">
        <v>0</v>
      </c>
      <c r="T59" s="103">
        <v>0</v>
      </c>
      <c r="U59" s="103">
        <v>0</v>
      </c>
      <c r="V59" s="103">
        <v>0</v>
      </c>
      <c r="W59" s="108">
        <v>0</v>
      </c>
      <c r="X59" s="108">
        <v>0</v>
      </c>
      <c r="Y59" s="108">
        <v>0</v>
      </c>
      <c r="Z59" s="108">
        <v>0</v>
      </c>
      <c r="AA59" s="108">
        <v>0</v>
      </c>
      <c r="AB59" s="105">
        <v>0</v>
      </c>
      <c r="AC59" s="99"/>
    </row>
    <row r="60" spans="1:29">
      <c r="A60" s="107">
        <v>59</v>
      </c>
      <c r="B60" s="102">
        <v>25</v>
      </c>
      <c r="C60" s="108">
        <v>43</v>
      </c>
      <c r="D60" s="103">
        <v>1</v>
      </c>
      <c r="E60" s="108">
        <v>5</v>
      </c>
      <c r="F60" s="103">
        <v>7</v>
      </c>
      <c r="G60" s="108">
        <v>2</v>
      </c>
      <c r="H60" s="103">
        <v>0</v>
      </c>
      <c r="I60" s="103">
        <v>0</v>
      </c>
      <c r="J60" s="108">
        <v>0</v>
      </c>
      <c r="K60" s="108">
        <v>0</v>
      </c>
      <c r="L60" s="103">
        <v>0</v>
      </c>
      <c r="M60" s="103">
        <v>0</v>
      </c>
      <c r="N60" s="108">
        <v>10</v>
      </c>
      <c r="O60" s="108">
        <v>0</v>
      </c>
      <c r="P60" s="108">
        <v>0</v>
      </c>
      <c r="Q60" s="108">
        <v>0</v>
      </c>
      <c r="R60" s="108">
        <v>0</v>
      </c>
      <c r="S60" s="103">
        <v>6</v>
      </c>
      <c r="T60" s="103">
        <v>0</v>
      </c>
      <c r="U60" s="103">
        <v>0</v>
      </c>
      <c r="V60" s="103">
        <v>0</v>
      </c>
      <c r="W60" s="108">
        <v>0</v>
      </c>
      <c r="X60" s="108">
        <v>0</v>
      </c>
      <c r="Y60" s="108">
        <v>0</v>
      </c>
      <c r="Z60" s="108">
        <v>0</v>
      </c>
      <c r="AA60" s="108">
        <v>0</v>
      </c>
      <c r="AB60" s="105">
        <v>0</v>
      </c>
      <c r="AC60" s="99"/>
    </row>
    <row r="61" spans="1:29">
      <c r="A61" s="107">
        <v>60</v>
      </c>
      <c r="B61" s="102">
        <v>25</v>
      </c>
      <c r="C61" s="108">
        <v>38</v>
      </c>
      <c r="D61" s="103">
        <v>2</v>
      </c>
      <c r="E61" s="108">
        <v>6</v>
      </c>
      <c r="F61" s="103">
        <v>4</v>
      </c>
      <c r="G61" s="108">
        <v>3</v>
      </c>
      <c r="H61" s="103">
        <v>0</v>
      </c>
      <c r="I61" s="103">
        <v>0</v>
      </c>
      <c r="J61" s="108">
        <v>0</v>
      </c>
      <c r="K61" s="108">
        <v>0</v>
      </c>
      <c r="L61" s="103">
        <v>0</v>
      </c>
      <c r="M61" s="103">
        <v>0</v>
      </c>
      <c r="N61" s="108">
        <v>3</v>
      </c>
      <c r="O61" s="108">
        <v>10</v>
      </c>
      <c r="P61" s="108">
        <v>0</v>
      </c>
      <c r="Q61" s="108">
        <v>0</v>
      </c>
      <c r="R61" s="108">
        <v>0</v>
      </c>
      <c r="S61" s="103">
        <v>8</v>
      </c>
      <c r="T61" s="103">
        <v>0</v>
      </c>
      <c r="U61" s="103">
        <v>0</v>
      </c>
      <c r="V61" s="103">
        <v>0</v>
      </c>
      <c r="W61" s="108">
        <v>12</v>
      </c>
      <c r="X61" s="108">
        <v>0</v>
      </c>
      <c r="Y61" s="108">
        <v>0</v>
      </c>
      <c r="Z61" s="108">
        <v>0</v>
      </c>
      <c r="AA61" s="108">
        <v>0</v>
      </c>
      <c r="AB61" s="105">
        <v>0</v>
      </c>
      <c r="AC61" s="99"/>
    </row>
    <row r="62" spans="1:29">
      <c r="A62" s="107">
        <v>61</v>
      </c>
      <c r="B62" s="102">
        <v>26</v>
      </c>
      <c r="C62" s="108">
        <v>28</v>
      </c>
      <c r="D62" s="103">
        <v>1</v>
      </c>
      <c r="E62" s="108">
        <v>6</v>
      </c>
      <c r="F62" s="103">
        <v>4</v>
      </c>
      <c r="G62" s="108">
        <v>2</v>
      </c>
      <c r="H62" s="103">
        <v>0</v>
      </c>
      <c r="I62" s="103">
        <v>0</v>
      </c>
      <c r="J62" s="108">
        <v>0</v>
      </c>
      <c r="K62" s="108">
        <v>0</v>
      </c>
      <c r="L62" s="103">
        <v>0</v>
      </c>
      <c r="M62" s="103">
        <v>0</v>
      </c>
      <c r="N62" s="108">
        <v>10</v>
      </c>
      <c r="O62" s="108">
        <v>0</v>
      </c>
      <c r="P62" s="108">
        <v>0</v>
      </c>
      <c r="Q62" s="108">
        <v>0</v>
      </c>
      <c r="R62" s="108">
        <v>0</v>
      </c>
      <c r="S62" s="103">
        <v>3</v>
      </c>
      <c r="T62" s="103">
        <v>4</v>
      </c>
      <c r="U62" s="103">
        <v>0</v>
      </c>
      <c r="V62" s="103">
        <v>0</v>
      </c>
      <c r="W62" s="108">
        <v>0</v>
      </c>
      <c r="X62" s="108">
        <v>0</v>
      </c>
      <c r="Y62" s="108">
        <v>0</v>
      </c>
      <c r="Z62" s="108">
        <v>0</v>
      </c>
      <c r="AA62" s="108">
        <v>0</v>
      </c>
      <c r="AB62" s="105">
        <v>0</v>
      </c>
      <c r="AC62" s="99"/>
    </row>
    <row r="63" spans="1:29">
      <c r="A63" s="107">
        <v>62</v>
      </c>
      <c r="B63" s="102">
        <v>27</v>
      </c>
      <c r="C63" s="108">
        <v>45</v>
      </c>
      <c r="D63" s="103">
        <v>1</v>
      </c>
      <c r="E63" s="108">
        <v>5</v>
      </c>
      <c r="F63" s="103">
        <v>4</v>
      </c>
      <c r="G63" s="108">
        <v>3</v>
      </c>
      <c r="H63" s="103">
        <v>0</v>
      </c>
      <c r="I63" s="103">
        <v>0</v>
      </c>
      <c r="J63" s="108">
        <v>0</v>
      </c>
      <c r="K63" s="108">
        <v>0</v>
      </c>
      <c r="L63" s="103">
        <v>0</v>
      </c>
      <c r="M63" s="103">
        <v>0</v>
      </c>
      <c r="N63" s="108">
        <v>3</v>
      </c>
      <c r="O63" s="108">
        <v>4</v>
      </c>
      <c r="P63" s="108">
        <v>7</v>
      </c>
      <c r="Q63" s="108">
        <v>10</v>
      </c>
      <c r="R63" s="108">
        <v>0</v>
      </c>
      <c r="S63" s="103">
        <v>0</v>
      </c>
      <c r="T63" s="103">
        <v>0</v>
      </c>
      <c r="U63" s="103">
        <v>0</v>
      </c>
      <c r="V63" s="103">
        <v>0</v>
      </c>
      <c r="W63" s="108">
        <v>0</v>
      </c>
      <c r="X63" s="108">
        <v>0</v>
      </c>
      <c r="Y63" s="108">
        <v>0</v>
      </c>
      <c r="Z63" s="108">
        <v>0</v>
      </c>
      <c r="AA63" s="108">
        <v>0</v>
      </c>
      <c r="AB63" s="105">
        <v>0</v>
      </c>
      <c r="AC63" s="99"/>
    </row>
    <row r="64" spans="1:29">
      <c r="A64" s="107">
        <v>63</v>
      </c>
      <c r="B64" s="102">
        <v>27</v>
      </c>
      <c r="C64" s="108">
        <v>48</v>
      </c>
      <c r="D64" s="103">
        <v>2</v>
      </c>
      <c r="E64" s="108">
        <v>5</v>
      </c>
      <c r="F64" s="103">
        <v>4</v>
      </c>
      <c r="G64" s="108">
        <v>3</v>
      </c>
      <c r="H64" s="103">
        <v>0</v>
      </c>
      <c r="I64" s="103">
        <v>0</v>
      </c>
      <c r="J64" s="108">
        <v>0</v>
      </c>
      <c r="K64" s="108">
        <v>0</v>
      </c>
      <c r="L64" s="103">
        <v>0</v>
      </c>
      <c r="M64" s="103">
        <v>0</v>
      </c>
      <c r="N64" s="108">
        <v>3</v>
      </c>
      <c r="O64" s="108">
        <v>4</v>
      </c>
      <c r="P64" s="108">
        <v>10</v>
      </c>
      <c r="Q64" s="108">
        <v>0</v>
      </c>
      <c r="R64" s="108">
        <v>0</v>
      </c>
      <c r="S64" s="103">
        <v>1</v>
      </c>
      <c r="T64" s="103">
        <v>0</v>
      </c>
      <c r="U64" s="103">
        <v>0</v>
      </c>
      <c r="V64" s="103">
        <v>0</v>
      </c>
      <c r="W64" s="108">
        <v>12</v>
      </c>
      <c r="X64" s="108">
        <v>0</v>
      </c>
      <c r="Y64" s="108">
        <v>0</v>
      </c>
      <c r="Z64" s="108">
        <v>0</v>
      </c>
      <c r="AA64" s="108">
        <v>0</v>
      </c>
      <c r="AB64" s="105">
        <v>0</v>
      </c>
      <c r="AC64" s="99"/>
    </row>
    <row r="65" spans="1:29">
      <c r="A65" s="107">
        <v>64</v>
      </c>
      <c r="B65" s="102">
        <v>27</v>
      </c>
      <c r="C65" s="108">
        <v>28</v>
      </c>
      <c r="D65" s="103">
        <v>2</v>
      </c>
      <c r="E65" s="108">
        <v>6</v>
      </c>
      <c r="F65" s="103">
        <v>4</v>
      </c>
      <c r="G65" s="108">
        <v>2</v>
      </c>
      <c r="H65" s="103">
        <v>0</v>
      </c>
      <c r="I65" s="103">
        <v>0</v>
      </c>
      <c r="J65" s="108">
        <v>0</v>
      </c>
      <c r="K65" s="108">
        <v>0</v>
      </c>
      <c r="L65" s="103">
        <v>0</v>
      </c>
      <c r="M65" s="103">
        <v>0</v>
      </c>
      <c r="N65" s="108">
        <v>6</v>
      </c>
      <c r="O65" s="108">
        <v>10</v>
      </c>
      <c r="P65" s="108">
        <v>0</v>
      </c>
      <c r="Q65" s="108">
        <v>0</v>
      </c>
      <c r="R65" s="108">
        <v>0</v>
      </c>
      <c r="S65" s="103">
        <v>7</v>
      </c>
      <c r="T65" s="103">
        <v>0</v>
      </c>
      <c r="U65" s="103">
        <v>0</v>
      </c>
      <c r="V65" s="103">
        <v>0</v>
      </c>
      <c r="W65" s="108">
        <v>0</v>
      </c>
      <c r="X65" s="108">
        <v>0</v>
      </c>
      <c r="Y65" s="108">
        <v>0</v>
      </c>
      <c r="Z65" s="108">
        <v>0</v>
      </c>
      <c r="AA65" s="108">
        <v>0</v>
      </c>
      <c r="AB65" s="105">
        <v>0</v>
      </c>
      <c r="AC65" s="99"/>
    </row>
    <row r="66" spans="1:29">
      <c r="A66" s="107">
        <v>65</v>
      </c>
      <c r="B66" s="102">
        <v>27</v>
      </c>
      <c r="C66" s="108">
        <v>26</v>
      </c>
      <c r="D66" s="103">
        <v>1</v>
      </c>
      <c r="E66" s="108">
        <v>6</v>
      </c>
      <c r="F66" s="103">
        <v>4</v>
      </c>
      <c r="G66" s="108">
        <v>2</v>
      </c>
      <c r="H66" s="103">
        <v>0</v>
      </c>
      <c r="I66" s="103">
        <v>0</v>
      </c>
      <c r="J66" s="108">
        <v>0</v>
      </c>
      <c r="K66" s="108">
        <v>0</v>
      </c>
      <c r="L66" s="103">
        <v>0</v>
      </c>
      <c r="M66" s="103">
        <v>0</v>
      </c>
      <c r="N66" s="108">
        <v>6</v>
      </c>
      <c r="O66" s="108">
        <v>10</v>
      </c>
      <c r="P66" s="108">
        <v>0</v>
      </c>
      <c r="Q66" s="108">
        <v>0</v>
      </c>
      <c r="R66" s="108">
        <v>0</v>
      </c>
      <c r="S66" s="103">
        <v>3</v>
      </c>
      <c r="T66" s="103">
        <v>0</v>
      </c>
      <c r="U66" s="103">
        <v>0</v>
      </c>
      <c r="V66" s="103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5">
        <v>0</v>
      </c>
      <c r="AC66" s="99"/>
    </row>
    <row r="67" spans="1:29">
      <c r="A67" s="107">
        <v>66</v>
      </c>
      <c r="B67" s="102">
        <v>27</v>
      </c>
      <c r="C67" s="108">
        <v>8</v>
      </c>
      <c r="D67" s="103">
        <v>2</v>
      </c>
      <c r="E67" s="108">
        <v>2</v>
      </c>
      <c r="F67" s="103">
        <v>2</v>
      </c>
      <c r="G67" s="108">
        <v>2</v>
      </c>
      <c r="H67" s="103">
        <v>0</v>
      </c>
      <c r="I67" s="103">
        <v>0</v>
      </c>
      <c r="J67" s="108">
        <v>0</v>
      </c>
      <c r="K67" s="108">
        <v>0</v>
      </c>
      <c r="L67" s="103">
        <v>0</v>
      </c>
      <c r="M67" s="103">
        <v>0</v>
      </c>
      <c r="N67" s="108">
        <v>7</v>
      </c>
      <c r="O67" s="108">
        <v>10</v>
      </c>
      <c r="P67" s="108">
        <v>0</v>
      </c>
      <c r="Q67" s="108">
        <v>0</v>
      </c>
      <c r="R67" s="108">
        <v>0</v>
      </c>
      <c r="S67" s="103">
        <v>0</v>
      </c>
      <c r="T67" s="103">
        <v>0</v>
      </c>
      <c r="U67" s="103">
        <v>0</v>
      </c>
      <c r="V67" s="103">
        <v>0</v>
      </c>
      <c r="W67" s="108">
        <v>0</v>
      </c>
      <c r="X67" s="108">
        <v>0</v>
      </c>
      <c r="Y67" s="108">
        <v>0</v>
      </c>
      <c r="Z67" s="108">
        <v>0</v>
      </c>
      <c r="AA67" s="108">
        <v>0</v>
      </c>
      <c r="AB67" s="105">
        <v>0</v>
      </c>
      <c r="AC67" s="99"/>
    </row>
    <row r="68" spans="1:29">
      <c r="A68" s="107">
        <v>67</v>
      </c>
      <c r="B68" s="102">
        <v>28</v>
      </c>
      <c r="C68" s="108">
        <v>57</v>
      </c>
      <c r="D68" s="103">
        <v>1</v>
      </c>
      <c r="E68" s="108">
        <v>6</v>
      </c>
      <c r="F68" s="103">
        <v>4</v>
      </c>
      <c r="G68" s="108">
        <v>3</v>
      </c>
      <c r="H68" s="103">
        <v>0</v>
      </c>
      <c r="I68" s="103">
        <v>0</v>
      </c>
      <c r="J68" s="108">
        <v>0</v>
      </c>
      <c r="K68" s="108">
        <v>0</v>
      </c>
      <c r="L68" s="103">
        <v>0</v>
      </c>
      <c r="M68" s="103">
        <v>0</v>
      </c>
      <c r="N68" s="108">
        <v>3</v>
      </c>
      <c r="O68" s="108">
        <v>4</v>
      </c>
      <c r="P68" s="108">
        <v>10</v>
      </c>
      <c r="Q68" s="108">
        <v>0</v>
      </c>
      <c r="R68" s="108">
        <v>0</v>
      </c>
      <c r="S68" s="103">
        <v>0</v>
      </c>
      <c r="T68" s="103">
        <v>0</v>
      </c>
      <c r="U68" s="103">
        <v>0</v>
      </c>
      <c r="V68" s="103">
        <v>0</v>
      </c>
      <c r="W68" s="108">
        <v>12</v>
      </c>
      <c r="X68" s="108">
        <v>0</v>
      </c>
      <c r="Y68" s="108">
        <v>0</v>
      </c>
      <c r="Z68" s="108">
        <v>0</v>
      </c>
      <c r="AA68" s="108">
        <v>0</v>
      </c>
      <c r="AB68" s="105">
        <v>0</v>
      </c>
      <c r="AC68" s="99"/>
    </row>
    <row r="69" spans="1:29">
      <c r="A69" s="107">
        <v>68</v>
      </c>
      <c r="B69" s="102">
        <v>28</v>
      </c>
      <c r="C69" s="108">
        <v>68</v>
      </c>
      <c r="D69" s="103">
        <v>2</v>
      </c>
      <c r="E69" s="108">
        <v>6</v>
      </c>
      <c r="F69" s="103">
        <v>5</v>
      </c>
      <c r="G69" s="108">
        <v>3</v>
      </c>
      <c r="H69" s="103">
        <v>0</v>
      </c>
      <c r="I69" s="103">
        <v>0</v>
      </c>
      <c r="J69" s="108">
        <v>0</v>
      </c>
      <c r="K69" s="108">
        <v>0</v>
      </c>
      <c r="L69" s="103">
        <v>0</v>
      </c>
      <c r="M69" s="103">
        <v>0</v>
      </c>
      <c r="N69" s="108">
        <v>10</v>
      </c>
      <c r="O69" s="108">
        <v>0</v>
      </c>
      <c r="P69" s="108">
        <v>0</v>
      </c>
      <c r="Q69" s="108">
        <v>0</v>
      </c>
      <c r="R69" s="108">
        <v>0</v>
      </c>
      <c r="S69" s="103">
        <v>0</v>
      </c>
      <c r="T69" s="103">
        <v>0</v>
      </c>
      <c r="U69" s="103">
        <v>0</v>
      </c>
      <c r="V69" s="103">
        <v>0</v>
      </c>
      <c r="W69" s="108">
        <v>0</v>
      </c>
      <c r="X69" s="108">
        <v>0</v>
      </c>
      <c r="Y69" s="108">
        <v>0</v>
      </c>
      <c r="Z69" s="108">
        <v>0</v>
      </c>
      <c r="AA69" s="108">
        <v>0</v>
      </c>
      <c r="AB69" s="105">
        <v>1</v>
      </c>
      <c r="AC69" s="99"/>
    </row>
    <row r="70" spans="1:29">
      <c r="A70" s="107">
        <v>69</v>
      </c>
      <c r="B70" s="102">
        <v>28</v>
      </c>
      <c r="C70" s="108">
        <v>37</v>
      </c>
      <c r="D70" s="103">
        <v>2</v>
      </c>
      <c r="E70" s="108">
        <v>5</v>
      </c>
      <c r="F70" s="103">
        <v>4</v>
      </c>
      <c r="G70" s="108">
        <v>3</v>
      </c>
      <c r="H70" s="103">
        <v>0</v>
      </c>
      <c r="I70" s="103">
        <v>0</v>
      </c>
      <c r="J70" s="108">
        <v>0</v>
      </c>
      <c r="K70" s="108">
        <v>0</v>
      </c>
      <c r="L70" s="103">
        <v>0</v>
      </c>
      <c r="M70" s="103">
        <v>0</v>
      </c>
      <c r="N70" s="108">
        <v>3</v>
      </c>
      <c r="O70" s="108">
        <v>10</v>
      </c>
      <c r="P70" s="108">
        <v>0</v>
      </c>
      <c r="Q70" s="108">
        <v>0</v>
      </c>
      <c r="R70" s="108">
        <v>0</v>
      </c>
      <c r="S70" s="103">
        <v>1</v>
      </c>
      <c r="T70" s="103">
        <v>0</v>
      </c>
      <c r="U70" s="103">
        <v>0</v>
      </c>
      <c r="V70" s="103">
        <v>0</v>
      </c>
      <c r="W70" s="108">
        <v>4</v>
      </c>
      <c r="X70" s="108">
        <v>0</v>
      </c>
      <c r="Y70" s="108">
        <v>0</v>
      </c>
      <c r="Z70" s="108">
        <v>0</v>
      </c>
      <c r="AA70" s="108">
        <v>0</v>
      </c>
      <c r="AB70" s="105">
        <v>0</v>
      </c>
      <c r="AC70" s="99"/>
    </row>
    <row r="71" spans="1:29">
      <c r="A71" s="107">
        <v>70</v>
      </c>
      <c r="B71" s="102">
        <v>28</v>
      </c>
      <c r="C71" s="108">
        <v>28</v>
      </c>
      <c r="D71" s="103">
        <v>1</v>
      </c>
      <c r="E71" s="108">
        <v>6</v>
      </c>
      <c r="F71" s="103">
        <v>4</v>
      </c>
      <c r="G71" s="108">
        <v>2</v>
      </c>
      <c r="H71" s="103">
        <v>0</v>
      </c>
      <c r="I71" s="103">
        <v>0</v>
      </c>
      <c r="J71" s="108">
        <v>0</v>
      </c>
      <c r="K71" s="108">
        <v>0</v>
      </c>
      <c r="L71" s="103">
        <v>0</v>
      </c>
      <c r="M71" s="103">
        <v>0</v>
      </c>
      <c r="N71" s="108">
        <v>10</v>
      </c>
      <c r="O71" s="108">
        <v>0</v>
      </c>
      <c r="P71" s="108">
        <v>0</v>
      </c>
      <c r="Q71" s="108">
        <v>0</v>
      </c>
      <c r="R71" s="108">
        <v>0</v>
      </c>
      <c r="S71" s="103">
        <v>8</v>
      </c>
      <c r="T71" s="103">
        <v>0</v>
      </c>
      <c r="U71" s="103">
        <v>0</v>
      </c>
      <c r="V71" s="103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5">
        <v>0</v>
      </c>
      <c r="AC71" s="99"/>
    </row>
    <row r="72" spans="1:29">
      <c r="A72" s="107">
        <v>71</v>
      </c>
      <c r="B72" s="102">
        <v>29</v>
      </c>
      <c r="C72" s="108">
        <v>37</v>
      </c>
      <c r="D72" s="103">
        <v>2</v>
      </c>
      <c r="E72" s="108">
        <v>5</v>
      </c>
      <c r="F72" s="103">
        <v>4</v>
      </c>
      <c r="G72" s="108">
        <v>3</v>
      </c>
      <c r="H72" s="103">
        <v>0</v>
      </c>
      <c r="I72" s="103">
        <v>0</v>
      </c>
      <c r="J72" s="108">
        <v>3</v>
      </c>
      <c r="K72" s="108">
        <v>0</v>
      </c>
      <c r="L72" s="103">
        <v>0</v>
      </c>
      <c r="M72" s="103">
        <v>0</v>
      </c>
      <c r="N72" s="108">
        <v>3</v>
      </c>
      <c r="O72" s="108">
        <v>4</v>
      </c>
      <c r="P72" s="108">
        <v>10</v>
      </c>
      <c r="Q72" s="108">
        <v>0</v>
      </c>
      <c r="R72" s="108">
        <v>0</v>
      </c>
      <c r="S72" s="103">
        <v>0</v>
      </c>
      <c r="T72" s="103">
        <v>0</v>
      </c>
      <c r="U72" s="103">
        <v>0</v>
      </c>
      <c r="V72" s="103">
        <v>0</v>
      </c>
      <c r="W72" s="108">
        <v>2</v>
      </c>
      <c r="X72" s="108">
        <v>0</v>
      </c>
      <c r="Y72" s="108">
        <v>0</v>
      </c>
      <c r="Z72" s="108">
        <v>0</v>
      </c>
      <c r="AA72" s="108">
        <v>0</v>
      </c>
      <c r="AB72" s="105">
        <v>0</v>
      </c>
      <c r="AC72" s="99"/>
    </row>
    <row r="73" spans="1:29">
      <c r="A73" s="107">
        <v>72</v>
      </c>
      <c r="B73" s="102">
        <v>29</v>
      </c>
      <c r="C73" s="108">
        <v>36</v>
      </c>
      <c r="D73" s="103">
        <v>1</v>
      </c>
      <c r="E73" s="108">
        <v>5</v>
      </c>
      <c r="F73" s="103">
        <v>7</v>
      </c>
      <c r="G73" s="108">
        <v>2</v>
      </c>
      <c r="H73" s="103">
        <v>0</v>
      </c>
      <c r="I73" s="103">
        <v>0</v>
      </c>
      <c r="J73" s="108">
        <v>0</v>
      </c>
      <c r="K73" s="108">
        <v>0</v>
      </c>
      <c r="L73" s="103">
        <v>0</v>
      </c>
      <c r="M73" s="103">
        <v>0</v>
      </c>
      <c r="N73" s="108">
        <v>6</v>
      </c>
      <c r="O73" s="108">
        <v>10</v>
      </c>
      <c r="P73" s="108">
        <v>0</v>
      </c>
      <c r="Q73" s="108">
        <v>0</v>
      </c>
      <c r="R73" s="108">
        <v>0</v>
      </c>
      <c r="S73" s="103">
        <v>1</v>
      </c>
      <c r="T73" s="103">
        <v>0</v>
      </c>
      <c r="U73" s="103">
        <v>0</v>
      </c>
      <c r="V73" s="103">
        <v>0</v>
      </c>
      <c r="W73" s="108">
        <v>0</v>
      </c>
      <c r="X73" s="108">
        <v>0</v>
      </c>
      <c r="Y73" s="108">
        <v>0</v>
      </c>
      <c r="Z73" s="108">
        <v>0</v>
      </c>
      <c r="AA73" s="108">
        <v>0</v>
      </c>
      <c r="AB73" s="105">
        <v>0</v>
      </c>
      <c r="AC73" s="99"/>
    </row>
    <row r="74" spans="1:29">
      <c r="A74" s="107">
        <v>73</v>
      </c>
      <c r="B74" s="102">
        <v>29</v>
      </c>
      <c r="C74" s="108">
        <v>19</v>
      </c>
      <c r="D74" s="103">
        <v>1</v>
      </c>
      <c r="E74" s="108">
        <v>5</v>
      </c>
      <c r="F74" s="103">
        <v>5</v>
      </c>
      <c r="G74" s="108">
        <v>2</v>
      </c>
      <c r="H74" s="103">
        <v>1</v>
      </c>
      <c r="I74" s="103">
        <v>0</v>
      </c>
      <c r="J74" s="108">
        <v>0</v>
      </c>
      <c r="K74" s="108">
        <v>0</v>
      </c>
      <c r="L74" s="103">
        <v>0</v>
      </c>
      <c r="M74" s="103">
        <v>0</v>
      </c>
      <c r="N74" s="108">
        <v>10</v>
      </c>
      <c r="O74" s="108">
        <v>0</v>
      </c>
      <c r="P74" s="108">
        <v>0</v>
      </c>
      <c r="Q74" s="108">
        <v>0</v>
      </c>
      <c r="R74" s="108">
        <v>0</v>
      </c>
      <c r="S74" s="103">
        <v>6</v>
      </c>
      <c r="T74" s="103">
        <v>0</v>
      </c>
      <c r="U74" s="103">
        <v>0</v>
      </c>
      <c r="V74" s="103">
        <v>0</v>
      </c>
      <c r="W74" s="108">
        <v>0</v>
      </c>
      <c r="X74" s="108">
        <v>0</v>
      </c>
      <c r="Y74" s="108">
        <v>0</v>
      </c>
      <c r="Z74" s="108">
        <v>0</v>
      </c>
      <c r="AA74" s="108">
        <v>0</v>
      </c>
      <c r="AB74" s="105">
        <v>0</v>
      </c>
      <c r="AC74" s="99"/>
    </row>
    <row r="75" spans="1:29">
      <c r="A75" s="107">
        <v>74</v>
      </c>
      <c r="B75" s="102">
        <v>30</v>
      </c>
      <c r="C75" s="108">
        <v>54</v>
      </c>
      <c r="D75" s="103">
        <v>1</v>
      </c>
      <c r="E75" s="108">
        <v>4</v>
      </c>
      <c r="F75" s="103">
        <v>4</v>
      </c>
      <c r="G75" s="108">
        <v>3</v>
      </c>
      <c r="H75" s="103">
        <v>0</v>
      </c>
      <c r="I75" s="103">
        <v>0</v>
      </c>
      <c r="J75" s="108">
        <v>0</v>
      </c>
      <c r="K75" s="108">
        <v>0</v>
      </c>
      <c r="L75" s="103">
        <v>0</v>
      </c>
      <c r="M75" s="103">
        <v>0</v>
      </c>
      <c r="N75" s="108">
        <v>6</v>
      </c>
      <c r="O75" s="108">
        <v>10</v>
      </c>
      <c r="P75" s="108">
        <v>0</v>
      </c>
      <c r="Q75" s="108">
        <v>0</v>
      </c>
      <c r="R75" s="108">
        <v>0</v>
      </c>
      <c r="S75" s="103">
        <v>0</v>
      </c>
      <c r="T75" s="103">
        <v>0</v>
      </c>
      <c r="U75" s="103">
        <v>0</v>
      </c>
      <c r="V75" s="103">
        <v>0</v>
      </c>
      <c r="W75" s="108">
        <v>0</v>
      </c>
      <c r="X75" s="108">
        <v>0</v>
      </c>
      <c r="Y75" s="108">
        <v>0</v>
      </c>
      <c r="Z75" s="108">
        <v>0</v>
      </c>
      <c r="AA75" s="108">
        <v>0</v>
      </c>
      <c r="AB75" s="105">
        <v>0</v>
      </c>
      <c r="AC75" s="99"/>
    </row>
    <row r="76" spans="1:29">
      <c r="A76" s="107">
        <v>75</v>
      </c>
      <c r="B76" s="102">
        <v>30</v>
      </c>
      <c r="C76" s="108">
        <v>56</v>
      </c>
      <c r="D76" s="103">
        <v>2</v>
      </c>
      <c r="E76" s="108">
        <v>5</v>
      </c>
      <c r="F76" s="103">
        <v>4</v>
      </c>
      <c r="G76" s="108">
        <v>3</v>
      </c>
      <c r="H76" s="103">
        <v>0</v>
      </c>
      <c r="I76" s="103">
        <v>0</v>
      </c>
      <c r="J76" s="108">
        <v>0</v>
      </c>
      <c r="K76" s="108">
        <v>0</v>
      </c>
      <c r="L76" s="103">
        <v>0</v>
      </c>
      <c r="M76" s="103">
        <v>0</v>
      </c>
      <c r="N76" s="108">
        <v>3</v>
      </c>
      <c r="O76" s="108">
        <v>4</v>
      </c>
      <c r="P76" s="108">
        <v>10</v>
      </c>
      <c r="Q76" s="108">
        <v>0</v>
      </c>
      <c r="R76" s="108">
        <v>0</v>
      </c>
      <c r="S76" s="103">
        <v>0</v>
      </c>
      <c r="T76" s="103">
        <v>0</v>
      </c>
      <c r="U76" s="103">
        <v>0</v>
      </c>
      <c r="V76" s="103">
        <v>0</v>
      </c>
      <c r="W76" s="108">
        <v>11</v>
      </c>
      <c r="X76" s="108">
        <v>0</v>
      </c>
      <c r="Y76" s="108">
        <v>0</v>
      </c>
      <c r="Z76" s="108">
        <v>0</v>
      </c>
      <c r="AA76" s="108">
        <v>0</v>
      </c>
      <c r="AB76" s="105">
        <v>0</v>
      </c>
      <c r="AC76" s="99"/>
    </row>
    <row r="77" spans="1:29">
      <c r="A77" s="107">
        <v>76</v>
      </c>
      <c r="B77" s="102">
        <v>30</v>
      </c>
      <c r="C77" s="108">
        <v>26</v>
      </c>
      <c r="D77" s="103">
        <v>1</v>
      </c>
      <c r="E77" s="108">
        <v>5</v>
      </c>
      <c r="F77" s="103">
        <v>5</v>
      </c>
      <c r="G77" s="108">
        <v>2</v>
      </c>
      <c r="H77" s="103">
        <v>1</v>
      </c>
      <c r="I77" s="103">
        <v>0</v>
      </c>
      <c r="J77" s="108">
        <v>0</v>
      </c>
      <c r="K77" s="108">
        <v>0</v>
      </c>
      <c r="L77" s="103">
        <v>0</v>
      </c>
      <c r="M77" s="103">
        <v>0</v>
      </c>
      <c r="N77" s="108">
        <v>2</v>
      </c>
      <c r="O77" s="108">
        <v>10</v>
      </c>
      <c r="P77" s="108">
        <v>0</v>
      </c>
      <c r="Q77" s="108">
        <v>0</v>
      </c>
      <c r="R77" s="108">
        <v>0</v>
      </c>
      <c r="S77" s="103">
        <v>4</v>
      </c>
      <c r="T77" s="103">
        <v>8</v>
      </c>
      <c r="U77" s="103">
        <v>0</v>
      </c>
      <c r="V77" s="103">
        <v>0</v>
      </c>
      <c r="W77" s="108">
        <v>0</v>
      </c>
      <c r="X77" s="108">
        <v>0</v>
      </c>
      <c r="Y77" s="108">
        <v>0</v>
      </c>
      <c r="Z77" s="108">
        <v>0</v>
      </c>
      <c r="AA77" s="108">
        <v>0</v>
      </c>
      <c r="AB77" s="105">
        <v>0</v>
      </c>
      <c r="AC77" s="99"/>
    </row>
    <row r="78" spans="1:29">
      <c r="A78" s="107">
        <v>77</v>
      </c>
      <c r="B78" s="102">
        <v>30</v>
      </c>
      <c r="C78" s="108">
        <v>6</v>
      </c>
      <c r="D78" s="103">
        <v>1</v>
      </c>
      <c r="E78" s="108">
        <v>2</v>
      </c>
      <c r="F78" s="103">
        <v>2</v>
      </c>
      <c r="G78" s="108">
        <v>2</v>
      </c>
      <c r="H78" s="103">
        <v>0</v>
      </c>
      <c r="I78" s="103">
        <v>0</v>
      </c>
      <c r="J78" s="108">
        <v>0</v>
      </c>
      <c r="K78" s="108">
        <v>0</v>
      </c>
      <c r="L78" s="103">
        <v>0</v>
      </c>
      <c r="M78" s="103">
        <v>0</v>
      </c>
      <c r="N78" s="108">
        <v>10</v>
      </c>
      <c r="O78" s="108">
        <v>0</v>
      </c>
      <c r="P78" s="108">
        <v>0</v>
      </c>
      <c r="Q78" s="108">
        <v>0</v>
      </c>
      <c r="R78" s="108">
        <v>0</v>
      </c>
      <c r="S78" s="103">
        <v>0</v>
      </c>
      <c r="T78" s="103">
        <v>0</v>
      </c>
      <c r="U78" s="103">
        <v>0</v>
      </c>
      <c r="V78" s="103">
        <v>0</v>
      </c>
      <c r="W78" s="108">
        <v>0</v>
      </c>
      <c r="X78" s="108">
        <v>0</v>
      </c>
      <c r="Y78" s="108">
        <v>0</v>
      </c>
      <c r="Z78" s="108">
        <v>0</v>
      </c>
      <c r="AA78" s="108">
        <v>0</v>
      </c>
      <c r="AB78" s="105">
        <v>0</v>
      </c>
      <c r="AC78" s="99"/>
    </row>
    <row r="79" spans="1:29">
      <c r="A79" s="107">
        <v>78</v>
      </c>
      <c r="B79" s="102">
        <v>31</v>
      </c>
      <c r="C79" s="108">
        <v>55</v>
      </c>
      <c r="D79" s="103">
        <v>2</v>
      </c>
      <c r="E79" s="108">
        <v>6</v>
      </c>
      <c r="F79" s="103">
        <v>4</v>
      </c>
      <c r="G79" s="108">
        <v>3</v>
      </c>
      <c r="H79" s="103">
        <v>0</v>
      </c>
      <c r="I79" s="103">
        <v>0</v>
      </c>
      <c r="J79" s="108">
        <v>0</v>
      </c>
      <c r="K79" s="108">
        <v>0</v>
      </c>
      <c r="L79" s="103">
        <v>0</v>
      </c>
      <c r="M79" s="103">
        <v>0</v>
      </c>
      <c r="N79" s="108">
        <v>3</v>
      </c>
      <c r="O79" s="108">
        <v>4</v>
      </c>
      <c r="P79" s="108">
        <v>10</v>
      </c>
      <c r="Q79" s="108">
        <v>0</v>
      </c>
      <c r="R79" s="108">
        <v>0</v>
      </c>
      <c r="S79" s="103">
        <v>0</v>
      </c>
      <c r="T79" s="103">
        <v>0</v>
      </c>
      <c r="U79" s="103">
        <v>0</v>
      </c>
      <c r="V79" s="103">
        <v>0</v>
      </c>
      <c r="W79" s="108">
        <v>12</v>
      </c>
      <c r="X79" s="108">
        <v>0</v>
      </c>
      <c r="Y79" s="108">
        <v>0</v>
      </c>
      <c r="Z79" s="108">
        <v>0</v>
      </c>
      <c r="AA79" s="108">
        <v>0</v>
      </c>
      <c r="AB79" s="105">
        <v>0</v>
      </c>
      <c r="AC79" s="99"/>
    </row>
    <row r="80" spans="1:29">
      <c r="A80" s="107">
        <v>79</v>
      </c>
      <c r="B80" s="102">
        <v>31</v>
      </c>
      <c r="C80" s="108">
        <v>45</v>
      </c>
      <c r="D80" s="103">
        <v>1</v>
      </c>
      <c r="E80" s="108">
        <v>5</v>
      </c>
      <c r="F80" s="103">
        <v>4</v>
      </c>
      <c r="G80" s="108">
        <v>3</v>
      </c>
      <c r="H80" s="103">
        <v>0</v>
      </c>
      <c r="I80" s="103">
        <v>0</v>
      </c>
      <c r="J80" s="108">
        <v>0</v>
      </c>
      <c r="K80" s="108">
        <v>0</v>
      </c>
      <c r="L80" s="103">
        <v>0</v>
      </c>
      <c r="M80" s="103">
        <v>0</v>
      </c>
      <c r="N80" s="108">
        <v>3</v>
      </c>
      <c r="O80" s="108">
        <v>10</v>
      </c>
      <c r="P80" s="108">
        <v>0</v>
      </c>
      <c r="Q80" s="108">
        <v>0</v>
      </c>
      <c r="R80" s="108">
        <v>0</v>
      </c>
      <c r="S80" s="103">
        <v>0</v>
      </c>
      <c r="T80" s="103">
        <v>0</v>
      </c>
      <c r="U80" s="103">
        <v>0</v>
      </c>
      <c r="V80" s="103">
        <v>0</v>
      </c>
      <c r="W80" s="108">
        <v>4</v>
      </c>
      <c r="X80" s="108">
        <v>0</v>
      </c>
      <c r="Y80" s="108">
        <v>0</v>
      </c>
      <c r="Z80" s="108">
        <v>0</v>
      </c>
      <c r="AA80" s="108">
        <v>0</v>
      </c>
      <c r="AB80" s="105">
        <v>0</v>
      </c>
      <c r="AC80" s="99"/>
    </row>
    <row r="81" spans="1:29">
      <c r="A81" s="107">
        <v>80</v>
      </c>
      <c r="B81" s="102">
        <v>31</v>
      </c>
      <c r="C81" s="108">
        <v>23</v>
      </c>
      <c r="D81" s="103">
        <v>1</v>
      </c>
      <c r="E81" s="108">
        <v>5</v>
      </c>
      <c r="F81" s="103">
        <v>2</v>
      </c>
      <c r="G81" s="108">
        <v>3</v>
      </c>
      <c r="H81" s="103">
        <v>0</v>
      </c>
      <c r="I81" s="103">
        <v>0</v>
      </c>
      <c r="J81" s="108">
        <v>0</v>
      </c>
      <c r="K81" s="108">
        <v>0</v>
      </c>
      <c r="L81" s="103">
        <v>0</v>
      </c>
      <c r="M81" s="103">
        <v>0</v>
      </c>
      <c r="N81" s="108">
        <v>3</v>
      </c>
      <c r="O81" s="108">
        <v>10</v>
      </c>
      <c r="P81" s="108">
        <v>0</v>
      </c>
      <c r="Q81" s="108">
        <v>0</v>
      </c>
      <c r="R81" s="108">
        <v>0</v>
      </c>
      <c r="S81" s="103">
        <v>1</v>
      </c>
      <c r="T81" s="103">
        <v>0</v>
      </c>
      <c r="U81" s="103">
        <v>0</v>
      </c>
      <c r="V81" s="103">
        <v>0</v>
      </c>
      <c r="W81" s="108">
        <v>4</v>
      </c>
      <c r="X81" s="108">
        <v>0</v>
      </c>
      <c r="Y81" s="108">
        <v>0</v>
      </c>
      <c r="Z81" s="108">
        <v>0</v>
      </c>
      <c r="AA81" s="108">
        <v>0</v>
      </c>
      <c r="AB81" s="105">
        <v>0</v>
      </c>
      <c r="AC81" s="99"/>
    </row>
    <row r="82" spans="1:29">
      <c r="A82" s="107">
        <v>81</v>
      </c>
      <c r="B82" s="102">
        <v>31</v>
      </c>
      <c r="C82" s="108">
        <v>19</v>
      </c>
      <c r="D82" s="103">
        <v>1</v>
      </c>
      <c r="E82" s="108">
        <v>5</v>
      </c>
      <c r="F82" s="103">
        <v>2</v>
      </c>
      <c r="G82" s="108">
        <v>2</v>
      </c>
      <c r="H82" s="103">
        <v>0</v>
      </c>
      <c r="I82" s="103">
        <v>0</v>
      </c>
      <c r="J82" s="108">
        <v>0</v>
      </c>
      <c r="K82" s="108">
        <v>0</v>
      </c>
      <c r="L82" s="103">
        <v>0</v>
      </c>
      <c r="M82" s="103">
        <v>0</v>
      </c>
      <c r="N82" s="108">
        <v>10</v>
      </c>
      <c r="O82" s="108">
        <v>0</v>
      </c>
      <c r="P82" s="108">
        <v>0</v>
      </c>
      <c r="Q82" s="108">
        <v>0</v>
      </c>
      <c r="R82" s="108">
        <v>0</v>
      </c>
      <c r="S82" s="103">
        <v>0</v>
      </c>
      <c r="T82" s="103">
        <v>0</v>
      </c>
      <c r="U82" s="103">
        <v>0</v>
      </c>
      <c r="V82" s="103">
        <v>0</v>
      </c>
      <c r="W82" s="108">
        <v>0</v>
      </c>
      <c r="X82" s="108">
        <v>0</v>
      </c>
      <c r="Y82" s="108">
        <v>0</v>
      </c>
      <c r="Z82" s="108">
        <v>0</v>
      </c>
      <c r="AA82" s="108">
        <v>0</v>
      </c>
      <c r="AB82" s="105">
        <v>0</v>
      </c>
      <c r="AC82" s="99"/>
    </row>
    <row r="83" spans="1:29">
      <c r="A83" s="107">
        <v>82</v>
      </c>
      <c r="B83" s="102">
        <v>32</v>
      </c>
      <c r="C83" s="108">
        <v>51</v>
      </c>
      <c r="D83" s="103">
        <v>2</v>
      </c>
      <c r="E83" s="108">
        <v>5</v>
      </c>
      <c r="F83" s="103">
        <v>4</v>
      </c>
      <c r="G83" s="108">
        <v>2</v>
      </c>
      <c r="H83" s="103">
        <v>0</v>
      </c>
      <c r="I83" s="103">
        <v>0</v>
      </c>
      <c r="J83" s="108">
        <v>0</v>
      </c>
      <c r="K83" s="108">
        <v>0</v>
      </c>
      <c r="L83" s="103">
        <v>0</v>
      </c>
      <c r="M83" s="103">
        <v>0</v>
      </c>
      <c r="N83" s="108">
        <v>4</v>
      </c>
      <c r="O83" s="108">
        <v>10</v>
      </c>
      <c r="P83" s="108">
        <v>0</v>
      </c>
      <c r="Q83" s="108">
        <v>0</v>
      </c>
      <c r="R83" s="108">
        <v>0</v>
      </c>
      <c r="S83" s="103">
        <v>2</v>
      </c>
      <c r="T83" s="103">
        <v>0</v>
      </c>
      <c r="U83" s="103">
        <v>0</v>
      </c>
      <c r="V83" s="103">
        <v>0</v>
      </c>
      <c r="W83" s="108">
        <v>0</v>
      </c>
      <c r="X83" s="108">
        <v>0</v>
      </c>
      <c r="Y83" s="108">
        <v>0</v>
      </c>
      <c r="Z83" s="108">
        <v>0</v>
      </c>
      <c r="AA83" s="108">
        <v>0</v>
      </c>
      <c r="AB83" s="105">
        <v>0</v>
      </c>
      <c r="AC83" s="99"/>
    </row>
    <row r="84" spans="1:29">
      <c r="A84" s="107">
        <v>83</v>
      </c>
      <c r="B84" s="102">
        <v>32</v>
      </c>
      <c r="C84" s="108">
        <v>50</v>
      </c>
      <c r="D84" s="103">
        <v>1</v>
      </c>
      <c r="E84" s="108">
        <v>5</v>
      </c>
      <c r="F84" s="103">
        <v>4</v>
      </c>
      <c r="G84" s="108">
        <v>3</v>
      </c>
      <c r="H84" s="103">
        <v>0</v>
      </c>
      <c r="I84" s="103">
        <v>0</v>
      </c>
      <c r="J84" s="108">
        <v>0</v>
      </c>
      <c r="K84" s="108">
        <v>0</v>
      </c>
      <c r="L84" s="103">
        <v>0</v>
      </c>
      <c r="M84" s="103">
        <v>0</v>
      </c>
      <c r="N84" s="108">
        <v>3</v>
      </c>
      <c r="O84" s="108">
        <v>10</v>
      </c>
      <c r="P84" s="108">
        <v>0</v>
      </c>
      <c r="Q84" s="108">
        <v>0</v>
      </c>
      <c r="R84" s="108">
        <v>0</v>
      </c>
      <c r="S84" s="103">
        <v>4</v>
      </c>
      <c r="T84" s="103">
        <v>0</v>
      </c>
      <c r="U84" s="103">
        <v>0</v>
      </c>
      <c r="V84" s="103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5">
        <v>0</v>
      </c>
      <c r="AC84" s="99"/>
    </row>
    <row r="85" spans="1:29">
      <c r="A85" s="107">
        <v>84</v>
      </c>
      <c r="B85" s="102">
        <v>33</v>
      </c>
      <c r="C85" s="108">
        <v>51</v>
      </c>
      <c r="D85" s="103">
        <v>2</v>
      </c>
      <c r="E85" s="108">
        <v>5</v>
      </c>
      <c r="F85" s="103">
        <v>4</v>
      </c>
      <c r="G85" s="108">
        <v>2</v>
      </c>
      <c r="H85" s="103">
        <v>0</v>
      </c>
      <c r="I85" s="103">
        <v>0</v>
      </c>
      <c r="J85" s="108">
        <v>0</v>
      </c>
      <c r="K85" s="108">
        <v>0</v>
      </c>
      <c r="L85" s="103">
        <v>0</v>
      </c>
      <c r="M85" s="103">
        <v>0</v>
      </c>
      <c r="N85" s="108">
        <v>6</v>
      </c>
      <c r="O85" s="108">
        <v>10</v>
      </c>
      <c r="P85" s="108">
        <v>0</v>
      </c>
      <c r="Q85" s="108">
        <v>0</v>
      </c>
      <c r="R85" s="108">
        <v>0</v>
      </c>
      <c r="S85" s="103">
        <v>2</v>
      </c>
      <c r="T85" s="103">
        <v>0</v>
      </c>
      <c r="U85" s="103">
        <v>0</v>
      </c>
      <c r="V85" s="103">
        <v>0</v>
      </c>
      <c r="W85" s="108">
        <v>0</v>
      </c>
      <c r="X85" s="108">
        <v>0</v>
      </c>
      <c r="Y85" s="108">
        <v>0</v>
      </c>
      <c r="Z85" s="108">
        <v>0</v>
      </c>
      <c r="AA85" s="108">
        <v>0</v>
      </c>
      <c r="AB85" s="105">
        <v>0</v>
      </c>
      <c r="AC85" s="99"/>
    </row>
    <row r="86" spans="1:29">
      <c r="A86" s="107">
        <v>85</v>
      </c>
      <c r="B86" s="102">
        <v>33</v>
      </c>
      <c r="C86" s="108">
        <v>42</v>
      </c>
      <c r="D86" s="103">
        <v>1</v>
      </c>
      <c r="E86" s="108">
        <v>6</v>
      </c>
      <c r="F86" s="103">
        <v>4</v>
      </c>
      <c r="G86" s="108">
        <v>2</v>
      </c>
      <c r="H86" s="103">
        <v>0</v>
      </c>
      <c r="I86" s="103">
        <v>0</v>
      </c>
      <c r="J86" s="108">
        <v>0</v>
      </c>
      <c r="K86" s="108">
        <v>0</v>
      </c>
      <c r="L86" s="103">
        <v>0</v>
      </c>
      <c r="M86" s="103">
        <v>0</v>
      </c>
      <c r="N86" s="108">
        <v>6</v>
      </c>
      <c r="O86" s="108">
        <v>10</v>
      </c>
      <c r="P86" s="108">
        <v>0</v>
      </c>
      <c r="Q86" s="108">
        <v>0</v>
      </c>
      <c r="R86" s="108">
        <v>0</v>
      </c>
      <c r="S86" s="103">
        <v>1</v>
      </c>
      <c r="T86" s="103">
        <v>0</v>
      </c>
      <c r="U86" s="103">
        <v>0</v>
      </c>
      <c r="V86" s="103">
        <v>0</v>
      </c>
      <c r="W86" s="108">
        <v>0</v>
      </c>
      <c r="X86" s="108">
        <v>0</v>
      </c>
      <c r="Y86" s="108">
        <v>0</v>
      </c>
      <c r="Z86" s="108">
        <v>0</v>
      </c>
      <c r="AA86" s="108">
        <v>0</v>
      </c>
      <c r="AB86" s="105">
        <v>0</v>
      </c>
      <c r="AC86" s="99"/>
    </row>
    <row r="87" spans="1:29">
      <c r="A87" s="107">
        <v>86</v>
      </c>
      <c r="B87" s="102">
        <v>33</v>
      </c>
      <c r="C87" s="108">
        <v>8</v>
      </c>
      <c r="D87" s="103">
        <v>2</v>
      </c>
      <c r="E87" s="108">
        <v>2</v>
      </c>
      <c r="F87" s="103">
        <v>2</v>
      </c>
      <c r="G87" s="108">
        <v>2</v>
      </c>
      <c r="H87" s="103">
        <v>0</v>
      </c>
      <c r="I87" s="103">
        <v>0</v>
      </c>
      <c r="J87" s="108">
        <v>0</v>
      </c>
      <c r="K87" s="108">
        <v>0</v>
      </c>
      <c r="L87" s="103">
        <v>0</v>
      </c>
      <c r="M87" s="103">
        <v>0</v>
      </c>
      <c r="N87" s="108">
        <v>6</v>
      </c>
      <c r="O87" s="108">
        <v>10</v>
      </c>
      <c r="P87" s="108">
        <v>0</v>
      </c>
      <c r="Q87" s="108">
        <v>0</v>
      </c>
      <c r="R87" s="108">
        <v>0</v>
      </c>
      <c r="S87" s="103">
        <v>0</v>
      </c>
      <c r="T87" s="103">
        <v>0</v>
      </c>
      <c r="U87" s="103">
        <v>0</v>
      </c>
      <c r="V87" s="103">
        <v>0</v>
      </c>
      <c r="W87" s="108">
        <v>14</v>
      </c>
      <c r="X87" s="108">
        <v>0</v>
      </c>
      <c r="Y87" s="108">
        <v>0</v>
      </c>
      <c r="Z87" s="108">
        <v>0</v>
      </c>
      <c r="AA87" s="108">
        <v>0</v>
      </c>
      <c r="AB87" s="105">
        <v>0</v>
      </c>
      <c r="AC87" s="99"/>
    </row>
    <row r="88" spans="1:29">
      <c r="A88" s="107">
        <v>87</v>
      </c>
      <c r="B88" s="102">
        <v>33</v>
      </c>
      <c r="C88" s="108">
        <v>4</v>
      </c>
      <c r="D88" s="103">
        <v>2</v>
      </c>
      <c r="E88" s="108">
        <v>1</v>
      </c>
      <c r="F88" s="103">
        <v>1</v>
      </c>
      <c r="G88" s="108">
        <v>2</v>
      </c>
      <c r="H88" s="103">
        <v>0</v>
      </c>
      <c r="I88" s="103">
        <v>0</v>
      </c>
      <c r="J88" s="108">
        <v>0</v>
      </c>
      <c r="K88" s="108">
        <v>0</v>
      </c>
      <c r="L88" s="103">
        <v>0</v>
      </c>
      <c r="M88" s="103">
        <v>0</v>
      </c>
      <c r="N88" s="108">
        <v>10</v>
      </c>
      <c r="O88" s="108">
        <v>0</v>
      </c>
      <c r="P88" s="108">
        <v>0</v>
      </c>
      <c r="Q88" s="108">
        <v>0</v>
      </c>
      <c r="R88" s="108">
        <v>0</v>
      </c>
      <c r="S88" s="103">
        <v>0</v>
      </c>
      <c r="T88" s="103">
        <v>0</v>
      </c>
      <c r="U88" s="103">
        <v>0</v>
      </c>
      <c r="V88" s="103">
        <v>0</v>
      </c>
      <c r="W88" s="108">
        <v>0</v>
      </c>
      <c r="X88" s="108">
        <v>0</v>
      </c>
      <c r="Y88" s="108">
        <v>0</v>
      </c>
      <c r="Z88" s="108">
        <v>0</v>
      </c>
      <c r="AA88" s="108">
        <v>0</v>
      </c>
      <c r="AB88" s="105">
        <v>0</v>
      </c>
      <c r="AC88" s="99"/>
    </row>
    <row r="89" spans="1:29">
      <c r="A89" s="107">
        <v>88</v>
      </c>
      <c r="B89" s="102">
        <v>34</v>
      </c>
      <c r="C89" s="108">
        <v>57</v>
      </c>
      <c r="D89" s="103">
        <v>1</v>
      </c>
      <c r="E89" s="108">
        <v>5</v>
      </c>
      <c r="F89" s="103">
        <v>4</v>
      </c>
      <c r="G89" s="108">
        <v>3</v>
      </c>
      <c r="H89" s="103">
        <v>0</v>
      </c>
      <c r="I89" s="103">
        <v>0</v>
      </c>
      <c r="J89" s="108">
        <v>0</v>
      </c>
      <c r="K89" s="108">
        <v>0</v>
      </c>
      <c r="L89" s="103">
        <v>0</v>
      </c>
      <c r="M89" s="103">
        <v>0</v>
      </c>
      <c r="N89" s="108">
        <v>3</v>
      </c>
      <c r="O89" s="108">
        <v>6</v>
      </c>
      <c r="P89" s="108">
        <v>10</v>
      </c>
      <c r="Q89" s="108">
        <v>0</v>
      </c>
      <c r="R89" s="108">
        <v>0</v>
      </c>
      <c r="S89" s="103">
        <v>0</v>
      </c>
      <c r="T89" s="103">
        <v>0</v>
      </c>
      <c r="U89" s="103">
        <v>0</v>
      </c>
      <c r="V89" s="103">
        <v>0</v>
      </c>
      <c r="W89" s="108">
        <v>3</v>
      </c>
      <c r="X89" s="108">
        <v>0</v>
      </c>
      <c r="Y89" s="108">
        <v>0</v>
      </c>
      <c r="Z89" s="108">
        <v>0</v>
      </c>
      <c r="AA89" s="108">
        <v>0</v>
      </c>
      <c r="AB89" s="105">
        <v>0</v>
      </c>
      <c r="AC89" s="99"/>
    </row>
    <row r="90" spans="1:29">
      <c r="A90" s="107">
        <v>89</v>
      </c>
      <c r="B90" s="102">
        <v>34</v>
      </c>
      <c r="C90" s="108">
        <v>27</v>
      </c>
      <c r="D90" s="103">
        <v>2</v>
      </c>
      <c r="E90" s="108">
        <v>5</v>
      </c>
      <c r="F90" s="103">
        <v>4</v>
      </c>
      <c r="G90" s="108">
        <v>3</v>
      </c>
      <c r="H90" s="103">
        <v>0</v>
      </c>
      <c r="I90" s="103">
        <v>0</v>
      </c>
      <c r="J90" s="108">
        <v>0</v>
      </c>
      <c r="K90" s="108">
        <v>0</v>
      </c>
      <c r="L90" s="103">
        <v>0</v>
      </c>
      <c r="M90" s="103">
        <v>0</v>
      </c>
      <c r="N90" s="108">
        <v>3</v>
      </c>
      <c r="O90" s="108">
        <v>4</v>
      </c>
      <c r="P90" s="108">
        <v>10</v>
      </c>
      <c r="Q90" s="108">
        <v>0</v>
      </c>
      <c r="R90" s="108">
        <v>0</v>
      </c>
      <c r="S90" s="103">
        <v>0</v>
      </c>
      <c r="T90" s="103">
        <v>0</v>
      </c>
      <c r="U90" s="103">
        <v>0</v>
      </c>
      <c r="V90" s="103">
        <v>0</v>
      </c>
      <c r="W90" s="108">
        <v>4</v>
      </c>
      <c r="X90" s="108">
        <v>0</v>
      </c>
      <c r="Y90" s="108">
        <v>0</v>
      </c>
      <c r="Z90" s="108">
        <v>0</v>
      </c>
      <c r="AA90" s="108">
        <v>0</v>
      </c>
      <c r="AB90" s="105">
        <v>0</v>
      </c>
      <c r="AC90" s="99"/>
    </row>
    <row r="91" spans="1:29">
      <c r="A91" s="107">
        <v>90</v>
      </c>
      <c r="B91" s="102">
        <v>34</v>
      </c>
      <c r="C91" s="108">
        <v>18</v>
      </c>
      <c r="D91" s="103">
        <v>2</v>
      </c>
      <c r="E91" s="108">
        <v>5</v>
      </c>
      <c r="F91" s="103">
        <v>2</v>
      </c>
      <c r="G91" s="108">
        <v>2</v>
      </c>
      <c r="H91" s="103">
        <v>0</v>
      </c>
      <c r="I91" s="103">
        <v>0</v>
      </c>
      <c r="J91" s="108">
        <v>0</v>
      </c>
      <c r="K91" s="108">
        <v>0</v>
      </c>
      <c r="L91" s="103">
        <v>0</v>
      </c>
      <c r="M91" s="103">
        <v>0</v>
      </c>
      <c r="N91" s="108">
        <v>10</v>
      </c>
      <c r="O91" s="108">
        <v>0</v>
      </c>
      <c r="P91" s="108">
        <v>0</v>
      </c>
      <c r="Q91" s="108">
        <v>0</v>
      </c>
      <c r="R91" s="108">
        <v>0</v>
      </c>
      <c r="S91" s="103">
        <v>6</v>
      </c>
      <c r="T91" s="103">
        <v>0</v>
      </c>
      <c r="U91" s="103">
        <v>0</v>
      </c>
      <c r="V91" s="103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5">
        <v>0</v>
      </c>
      <c r="AC91" s="99"/>
    </row>
    <row r="92" spans="1:29">
      <c r="A92" s="107">
        <v>91</v>
      </c>
      <c r="B92" s="102">
        <v>35</v>
      </c>
      <c r="C92" s="108">
        <v>65</v>
      </c>
      <c r="D92" s="103">
        <v>1</v>
      </c>
      <c r="E92" s="108">
        <v>5</v>
      </c>
      <c r="F92" s="103">
        <v>6</v>
      </c>
      <c r="G92" s="108">
        <v>3</v>
      </c>
      <c r="H92" s="103">
        <v>0</v>
      </c>
      <c r="I92" s="103">
        <v>0</v>
      </c>
      <c r="J92" s="108">
        <v>0</v>
      </c>
      <c r="K92" s="108">
        <v>0</v>
      </c>
      <c r="L92" s="103">
        <v>0</v>
      </c>
      <c r="M92" s="103">
        <v>0</v>
      </c>
      <c r="N92" s="108">
        <v>3</v>
      </c>
      <c r="O92" s="108">
        <v>10</v>
      </c>
      <c r="P92" s="108">
        <v>0</v>
      </c>
      <c r="Q92" s="108">
        <v>0</v>
      </c>
      <c r="R92" s="108">
        <v>0</v>
      </c>
      <c r="S92" s="103">
        <v>0</v>
      </c>
      <c r="T92" s="103">
        <v>0</v>
      </c>
      <c r="U92" s="103">
        <v>0</v>
      </c>
      <c r="V92" s="103">
        <v>0</v>
      </c>
      <c r="W92" s="108">
        <v>3</v>
      </c>
      <c r="X92" s="108">
        <v>4</v>
      </c>
      <c r="Y92" s="108">
        <v>15</v>
      </c>
      <c r="Z92" s="108">
        <v>0</v>
      </c>
      <c r="AA92" s="108">
        <v>0</v>
      </c>
      <c r="AB92" s="105">
        <v>0</v>
      </c>
      <c r="AC92" s="99"/>
    </row>
    <row r="93" spans="1:29">
      <c r="A93" s="107">
        <v>92</v>
      </c>
      <c r="B93" s="102">
        <v>35</v>
      </c>
      <c r="C93" s="108">
        <v>55</v>
      </c>
      <c r="D93" s="103">
        <v>2</v>
      </c>
      <c r="E93" s="108">
        <v>5</v>
      </c>
      <c r="F93" s="103">
        <v>4</v>
      </c>
      <c r="G93" s="108">
        <v>3</v>
      </c>
      <c r="H93" s="103">
        <v>0</v>
      </c>
      <c r="I93" s="103">
        <v>0</v>
      </c>
      <c r="J93" s="108">
        <v>4</v>
      </c>
      <c r="K93" s="108">
        <v>3</v>
      </c>
      <c r="L93" s="103">
        <v>0</v>
      </c>
      <c r="M93" s="103">
        <v>0</v>
      </c>
      <c r="N93" s="108">
        <v>6</v>
      </c>
      <c r="O93" s="108">
        <v>10</v>
      </c>
      <c r="P93" s="108">
        <v>0</v>
      </c>
      <c r="Q93" s="108">
        <v>0</v>
      </c>
      <c r="R93" s="108">
        <v>0</v>
      </c>
      <c r="S93" s="103">
        <v>0</v>
      </c>
      <c r="T93" s="103">
        <v>0</v>
      </c>
      <c r="U93" s="103">
        <v>0</v>
      </c>
      <c r="V93" s="103">
        <v>0</v>
      </c>
      <c r="W93" s="108">
        <v>0</v>
      </c>
      <c r="X93" s="108">
        <v>0</v>
      </c>
      <c r="Y93" s="108">
        <v>0</v>
      </c>
      <c r="Z93" s="108">
        <v>0</v>
      </c>
      <c r="AA93" s="108">
        <v>0</v>
      </c>
      <c r="AB93" s="105">
        <v>0</v>
      </c>
      <c r="AC93" s="99"/>
    </row>
    <row r="94" spans="1:29">
      <c r="A94" s="107">
        <v>93</v>
      </c>
      <c r="B94" s="102">
        <v>35</v>
      </c>
      <c r="C94" s="108">
        <v>28</v>
      </c>
      <c r="D94" s="103">
        <v>1</v>
      </c>
      <c r="E94" s="108">
        <v>5</v>
      </c>
      <c r="F94" s="103">
        <v>4</v>
      </c>
      <c r="G94" s="108">
        <v>2</v>
      </c>
      <c r="H94" s="103">
        <v>0</v>
      </c>
      <c r="I94" s="103">
        <v>0</v>
      </c>
      <c r="J94" s="108">
        <v>0</v>
      </c>
      <c r="K94" s="108">
        <v>0</v>
      </c>
      <c r="L94" s="103">
        <v>0</v>
      </c>
      <c r="M94" s="103">
        <v>0</v>
      </c>
      <c r="N94" s="108">
        <v>4</v>
      </c>
      <c r="O94" s="108">
        <v>10</v>
      </c>
      <c r="P94" s="108">
        <v>0</v>
      </c>
      <c r="Q94" s="108">
        <v>0</v>
      </c>
      <c r="R94" s="108">
        <v>0</v>
      </c>
      <c r="S94" s="103">
        <v>1</v>
      </c>
      <c r="T94" s="103">
        <v>0</v>
      </c>
      <c r="U94" s="103">
        <v>0</v>
      </c>
      <c r="V94" s="103">
        <v>0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5">
        <v>0</v>
      </c>
      <c r="AC94" s="99"/>
    </row>
    <row r="95" spans="1:29">
      <c r="A95" s="107">
        <v>94</v>
      </c>
      <c r="B95" s="102">
        <v>36</v>
      </c>
      <c r="C95" s="108">
        <v>57</v>
      </c>
      <c r="D95" s="103">
        <v>1</v>
      </c>
      <c r="E95" s="108">
        <v>5</v>
      </c>
      <c r="F95" s="103">
        <v>4</v>
      </c>
      <c r="G95" s="108">
        <v>3</v>
      </c>
      <c r="H95" s="103">
        <v>0</v>
      </c>
      <c r="I95" s="103">
        <v>0</v>
      </c>
      <c r="J95" s="108">
        <v>0</v>
      </c>
      <c r="K95" s="108">
        <v>0</v>
      </c>
      <c r="L95" s="103">
        <v>0</v>
      </c>
      <c r="M95" s="103">
        <v>0</v>
      </c>
      <c r="N95" s="108">
        <v>3</v>
      </c>
      <c r="O95" s="108">
        <v>10</v>
      </c>
      <c r="P95" s="108">
        <v>0</v>
      </c>
      <c r="Q95" s="108">
        <v>0</v>
      </c>
      <c r="R95" s="108">
        <v>0</v>
      </c>
      <c r="S95" s="103">
        <v>0</v>
      </c>
      <c r="T95" s="103">
        <v>0</v>
      </c>
      <c r="U95" s="103">
        <v>0</v>
      </c>
      <c r="V95" s="103">
        <v>0</v>
      </c>
      <c r="W95" s="108">
        <v>2</v>
      </c>
      <c r="X95" s="108">
        <v>3</v>
      </c>
      <c r="Y95" s="108">
        <v>0</v>
      </c>
      <c r="Z95" s="108">
        <v>0</v>
      </c>
      <c r="AA95" s="108">
        <v>0</v>
      </c>
      <c r="AB95" s="105">
        <v>0</v>
      </c>
      <c r="AC95" s="99"/>
    </row>
    <row r="96" spans="1:29">
      <c r="A96" s="107">
        <v>95</v>
      </c>
      <c r="B96" s="102">
        <v>36</v>
      </c>
      <c r="C96" s="108">
        <v>27</v>
      </c>
      <c r="D96" s="103">
        <v>2</v>
      </c>
      <c r="E96" s="108">
        <v>5</v>
      </c>
      <c r="F96" s="103">
        <v>4</v>
      </c>
      <c r="G96" s="108">
        <v>3</v>
      </c>
      <c r="H96" s="103">
        <v>0</v>
      </c>
      <c r="I96" s="103">
        <v>0</v>
      </c>
      <c r="J96" s="108">
        <v>0</v>
      </c>
      <c r="K96" s="108">
        <v>0</v>
      </c>
      <c r="L96" s="103">
        <v>0</v>
      </c>
      <c r="M96" s="103">
        <v>0</v>
      </c>
      <c r="N96" s="108">
        <v>6</v>
      </c>
      <c r="O96" s="108">
        <v>10</v>
      </c>
      <c r="P96" s="108">
        <v>0</v>
      </c>
      <c r="Q96" s="108">
        <v>0</v>
      </c>
      <c r="R96" s="108">
        <v>0</v>
      </c>
      <c r="S96" s="103">
        <v>0</v>
      </c>
      <c r="T96" s="103">
        <v>0</v>
      </c>
      <c r="U96" s="103">
        <v>0</v>
      </c>
      <c r="V96" s="103">
        <v>0</v>
      </c>
      <c r="W96" s="108">
        <v>14</v>
      </c>
      <c r="X96" s="108">
        <v>0</v>
      </c>
      <c r="Y96" s="108">
        <v>0</v>
      </c>
      <c r="Z96" s="108">
        <v>0</v>
      </c>
      <c r="AA96" s="108">
        <v>0</v>
      </c>
      <c r="AB96" s="105">
        <v>0</v>
      </c>
      <c r="AC96" s="99"/>
    </row>
    <row r="97" spans="1:29">
      <c r="A97" s="107">
        <v>96</v>
      </c>
      <c r="B97" s="102">
        <v>36</v>
      </c>
      <c r="C97" s="108">
        <v>18</v>
      </c>
      <c r="D97" s="103">
        <v>2</v>
      </c>
      <c r="E97" s="108">
        <v>5</v>
      </c>
      <c r="F97" s="103">
        <v>2</v>
      </c>
      <c r="G97" s="108">
        <v>2</v>
      </c>
      <c r="H97" s="103">
        <v>0</v>
      </c>
      <c r="I97" s="103">
        <v>0</v>
      </c>
      <c r="J97" s="108">
        <v>0</v>
      </c>
      <c r="K97" s="108">
        <v>0</v>
      </c>
      <c r="L97" s="103">
        <v>0</v>
      </c>
      <c r="M97" s="103">
        <v>0</v>
      </c>
      <c r="N97" s="108">
        <v>10</v>
      </c>
      <c r="O97" s="108">
        <v>0</v>
      </c>
      <c r="P97" s="108">
        <v>0</v>
      </c>
      <c r="Q97" s="108">
        <v>0</v>
      </c>
      <c r="R97" s="108">
        <v>0</v>
      </c>
      <c r="S97" s="103">
        <v>3</v>
      </c>
      <c r="T97" s="103">
        <v>0</v>
      </c>
      <c r="U97" s="103">
        <v>0</v>
      </c>
      <c r="V97" s="103">
        <v>0</v>
      </c>
      <c r="W97" s="108">
        <v>0</v>
      </c>
      <c r="X97" s="108">
        <v>0</v>
      </c>
      <c r="Y97" s="108">
        <v>0</v>
      </c>
      <c r="Z97" s="108">
        <v>0</v>
      </c>
      <c r="AA97" s="108">
        <v>0</v>
      </c>
      <c r="AB97" s="105">
        <v>0</v>
      </c>
      <c r="AC97" s="99"/>
    </row>
    <row r="98" spans="1:29">
      <c r="A98" s="107">
        <v>97</v>
      </c>
      <c r="B98" s="102">
        <v>37</v>
      </c>
      <c r="C98" s="108">
        <v>49</v>
      </c>
      <c r="D98" s="103">
        <v>2</v>
      </c>
      <c r="E98" s="108">
        <v>4</v>
      </c>
      <c r="F98" s="103">
        <v>4</v>
      </c>
      <c r="G98" s="108">
        <v>3</v>
      </c>
      <c r="H98" s="103">
        <v>0</v>
      </c>
      <c r="I98" s="103">
        <v>0</v>
      </c>
      <c r="J98" s="108">
        <v>4</v>
      </c>
      <c r="K98" s="108">
        <v>0</v>
      </c>
      <c r="L98" s="103">
        <v>0</v>
      </c>
      <c r="M98" s="103">
        <v>0</v>
      </c>
      <c r="N98" s="108">
        <v>3</v>
      </c>
      <c r="O98" s="108">
        <v>10</v>
      </c>
      <c r="P98" s="108">
        <v>0</v>
      </c>
      <c r="Q98" s="108">
        <v>0</v>
      </c>
      <c r="R98" s="108">
        <v>0</v>
      </c>
      <c r="S98" s="103">
        <v>7</v>
      </c>
      <c r="T98" s="103">
        <v>0</v>
      </c>
      <c r="U98" s="103">
        <v>0</v>
      </c>
      <c r="V98" s="103">
        <v>0</v>
      </c>
      <c r="W98" s="108">
        <v>12</v>
      </c>
      <c r="X98" s="108">
        <v>0</v>
      </c>
      <c r="Y98" s="108">
        <v>0</v>
      </c>
      <c r="Z98" s="108">
        <v>0</v>
      </c>
      <c r="AA98" s="108">
        <v>0</v>
      </c>
      <c r="AB98" s="105">
        <v>0</v>
      </c>
      <c r="AC98" s="99"/>
    </row>
    <row r="99" spans="1:29">
      <c r="A99" s="107">
        <v>98</v>
      </c>
      <c r="B99" s="102">
        <v>37</v>
      </c>
      <c r="C99" s="108">
        <v>46</v>
      </c>
      <c r="D99" s="103">
        <v>1</v>
      </c>
      <c r="E99" s="108">
        <v>4</v>
      </c>
      <c r="F99" s="103">
        <v>4</v>
      </c>
      <c r="G99" s="108">
        <v>3</v>
      </c>
      <c r="H99" s="103">
        <v>0</v>
      </c>
      <c r="I99" s="103">
        <v>0</v>
      </c>
      <c r="J99" s="108">
        <v>0</v>
      </c>
      <c r="K99" s="108">
        <v>0</v>
      </c>
      <c r="L99" s="103">
        <v>0</v>
      </c>
      <c r="M99" s="103">
        <v>0</v>
      </c>
      <c r="N99" s="108">
        <v>3</v>
      </c>
      <c r="O99" s="108">
        <v>10</v>
      </c>
      <c r="P99" s="108">
        <v>0</v>
      </c>
      <c r="Q99" s="108">
        <v>0</v>
      </c>
      <c r="R99" s="108">
        <v>0</v>
      </c>
      <c r="S99" s="103">
        <v>1</v>
      </c>
      <c r="T99" s="103">
        <v>0</v>
      </c>
      <c r="U99" s="103">
        <v>0</v>
      </c>
      <c r="V99" s="103">
        <v>0</v>
      </c>
      <c r="W99" s="108">
        <v>4</v>
      </c>
      <c r="X99" s="108">
        <v>0</v>
      </c>
      <c r="Y99" s="108">
        <v>0</v>
      </c>
      <c r="Z99" s="108">
        <v>0</v>
      </c>
      <c r="AA99" s="108">
        <v>0</v>
      </c>
      <c r="AB99" s="105">
        <v>0</v>
      </c>
      <c r="AC99" s="99"/>
    </row>
    <row r="100" spans="1:29">
      <c r="A100" s="107">
        <v>99</v>
      </c>
      <c r="B100" s="102">
        <v>37</v>
      </c>
      <c r="C100" s="108">
        <v>28</v>
      </c>
      <c r="D100" s="103">
        <v>2</v>
      </c>
      <c r="E100" s="108">
        <v>5</v>
      </c>
      <c r="F100" s="103">
        <v>7</v>
      </c>
      <c r="G100" s="108">
        <v>2</v>
      </c>
      <c r="H100" s="103">
        <v>0</v>
      </c>
      <c r="I100" s="103">
        <v>0</v>
      </c>
      <c r="J100" s="108">
        <v>0</v>
      </c>
      <c r="K100" s="108">
        <v>0</v>
      </c>
      <c r="L100" s="103">
        <v>0</v>
      </c>
      <c r="M100" s="103">
        <v>0</v>
      </c>
      <c r="N100" s="108">
        <v>10</v>
      </c>
      <c r="O100" s="108">
        <v>0</v>
      </c>
      <c r="P100" s="108">
        <v>0</v>
      </c>
      <c r="Q100" s="108">
        <v>0</v>
      </c>
      <c r="R100" s="108">
        <v>0</v>
      </c>
      <c r="S100" s="103">
        <v>2</v>
      </c>
      <c r="T100" s="103">
        <v>0</v>
      </c>
      <c r="U100" s="103">
        <v>0</v>
      </c>
      <c r="V100" s="103">
        <v>0</v>
      </c>
      <c r="W100" s="108">
        <v>0</v>
      </c>
      <c r="X100" s="108">
        <v>0</v>
      </c>
      <c r="Y100" s="108">
        <v>0</v>
      </c>
      <c r="Z100" s="108">
        <v>0</v>
      </c>
      <c r="AA100" s="108">
        <v>0</v>
      </c>
      <c r="AB100" s="105">
        <v>0</v>
      </c>
      <c r="AC100" s="99"/>
    </row>
    <row r="101" spans="1:29">
      <c r="A101" s="107">
        <v>100</v>
      </c>
      <c r="B101" s="102">
        <v>38</v>
      </c>
      <c r="C101" s="108">
        <v>44</v>
      </c>
      <c r="D101" s="103">
        <v>1</v>
      </c>
      <c r="E101" s="108">
        <v>6</v>
      </c>
      <c r="F101" s="103">
        <v>4</v>
      </c>
      <c r="G101" s="108">
        <v>3</v>
      </c>
      <c r="H101" s="103">
        <v>0</v>
      </c>
      <c r="I101" s="103">
        <v>0</v>
      </c>
      <c r="J101" s="108">
        <v>0</v>
      </c>
      <c r="K101" s="108">
        <v>0</v>
      </c>
      <c r="L101" s="103">
        <v>0</v>
      </c>
      <c r="M101" s="103">
        <v>0</v>
      </c>
      <c r="N101" s="108">
        <v>3</v>
      </c>
      <c r="O101" s="108">
        <v>10</v>
      </c>
      <c r="P101" s="108">
        <v>0</v>
      </c>
      <c r="Q101" s="108">
        <v>0</v>
      </c>
      <c r="R101" s="108">
        <v>0</v>
      </c>
      <c r="S101" s="103">
        <v>0</v>
      </c>
      <c r="T101" s="103">
        <v>0</v>
      </c>
      <c r="U101" s="103">
        <v>0</v>
      </c>
      <c r="V101" s="103">
        <v>0</v>
      </c>
      <c r="W101" s="108">
        <v>2</v>
      </c>
      <c r="X101" s="108">
        <v>0</v>
      </c>
      <c r="Y101" s="108">
        <v>0</v>
      </c>
      <c r="Z101" s="108">
        <v>0</v>
      </c>
      <c r="AA101" s="108">
        <v>0</v>
      </c>
      <c r="AB101" s="105">
        <v>0</v>
      </c>
      <c r="AC101" s="99"/>
    </row>
    <row r="102" spans="1:29">
      <c r="A102" s="107">
        <v>101</v>
      </c>
      <c r="B102" s="102">
        <v>38</v>
      </c>
      <c r="C102" s="108">
        <v>41</v>
      </c>
      <c r="D102" s="103">
        <v>2</v>
      </c>
      <c r="E102" s="108">
        <v>6</v>
      </c>
      <c r="F102" s="103">
        <v>4</v>
      </c>
      <c r="G102" s="108">
        <v>2</v>
      </c>
      <c r="H102" s="103">
        <v>0</v>
      </c>
      <c r="I102" s="103">
        <v>0</v>
      </c>
      <c r="J102" s="108">
        <v>0</v>
      </c>
      <c r="K102" s="108">
        <v>0</v>
      </c>
      <c r="L102" s="103">
        <v>0</v>
      </c>
      <c r="M102" s="103">
        <v>0</v>
      </c>
      <c r="N102" s="108">
        <v>2</v>
      </c>
      <c r="O102" s="108">
        <v>6</v>
      </c>
      <c r="P102" s="108">
        <v>10</v>
      </c>
      <c r="Q102" s="108">
        <v>0</v>
      </c>
      <c r="R102" s="108">
        <v>0</v>
      </c>
      <c r="S102" s="103">
        <v>0</v>
      </c>
      <c r="T102" s="103">
        <v>0</v>
      </c>
      <c r="U102" s="103">
        <v>0</v>
      </c>
      <c r="V102" s="103">
        <v>0</v>
      </c>
      <c r="W102" s="108">
        <v>0</v>
      </c>
      <c r="X102" s="108">
        <v>0</v>
      </c>
      <c r="Y102" s="108">
        <v>0</v>
      </c>
      <c r="Z102" s="108">
        <v>0</v>
      </c>
      <c r="AA102" s="108">
        <v>0</v>
      </c>
      <c r="AB102" s="105">
        <v>0</v>
      </c>
      <c r="AC102" s="99"/>
    </row>
    <row r="103" spans="1:29">
      <c r="A103" s="107">
        <v>102</v>
      </c>
      <c r="B103" s="102">
        <v>38</v>
      </c>
      <c r="C103" s="108">
        <v>14</v>
      </c>
      <c r="D103" s="103">
        <v>2</v>
      </c>
      <c r="E103" s="108">
        <v>3</v>
      </c>
      <c r="F103" s="103">
        <v>2</v>
      </c>
      <c r="G103" s="108">
        <v>2</v>
      </c>
      <c r="H103" s="103">
        <v>0</v>
      </c>
      <c r="I103" s="103">
        <v>0</v>
      </c>
      <c r="J103" s="108">
        <v>0</v>
      </c>
      <c r="K103" s="108">
        <v>0</v>
      </c>
      <c r="L103" s="103">
        <v>0</v>
      </c>
      <c r="M103" s="103">
        <v>0</v>
      </c>
      <c r="N103" s="108">
        <v>6</v>
      </c>
      <c r="O103" s="108">
        <v>10</v>
      </c>
      <c r="P103" s="108">
        <v>0</v>
      </c>
      <c r="Q103" s="108">
        <v>0</v>
      </c>
      <c r="R103" s="108">
        <v>0</v>
      </c>
      <c r="S103" s="103">
        <v>8</v>
      </c>
      <c r="T103" s="103">
        <v>0</v>
      </c>
      <c r="U103" s="103">
        <v>0</v>
      </c>
      <c r="V103" s="103">
        <v>0</v>
      </c>
      <c r="W103" s="108">
        <v>0</v>
      </c>
      <c r="X103" s="108">
        <v>0</v>
      </c>
      <c r="Y103" s="108">
        <v>0</v>
      </c>
      <c r="Z103" s="108">
        <v>0</v>
      </c>
      <c r="AA103" s="108">
        <v>0</v>
      </c>
      <c r="AB103" s="105">
        <v>0</v>
      </c>
      <c r="AC103" s="99"/>
    </row>
    <row r="104" spans="1:29">
      <c r="A104" s="107">
        <v>103</v>
      </c>
      <c r="B104" s="102">
        <v>39</v>
      </c>
      <c r="C104" s="108">
        <v>61</v>
      </c>
      <c r="D104" s="103">
        <v>2</v>
      </c>
      <c r="E104" s="108">
        <v>6</v>
      </c>
      <c r="F104" s="103">
        <v>4</v>
      </c>
      <c r="G104" s="108">
        <v>3</v>
      </c>
      <c r="H104" s="103">
        <v>0</v>
      </c>
      <c r="I104" s="103">
        <v>0</v>
      </c>
      <c r="J104" s="108">
        <v>0</v>
      </c>
      <c r="K104" s="108">
        <v>0</v>
      </c>
      <c r="L104" s="103">
        <v>0</v>
      </c>
      <c r="M104" s="103">
        <v>0</v>
      </c>
      <c r="N104" s="108">
        <v>3</v>
      </c>
      <c r="O104" s="108">
        <v>4</v>
      </c>
      <c r="P104" s="108">
        <v>10</v>
      </c>
      <c r="Q104" s="108">
        <v>0</v>
      </c>
      <c r="R104" s="108">
        <v>0</v>
      </c>
      <c r="S104" s="103">
        <v>0</v>
      </c>
      <c r="T104" s="103">
        <v>0</v>
      </c>
      <c r="U104" s="103">
        <v>0</v>
      </c>
      <c r="V104" s="103">
        <v>0</v>
      </c>
      <c r="W104" s="108">
        <v>2</v>
      </c>
      <c r="X104" s="108">
        <v>3</v>
      </c>
      <c r="Y104" s="108">
        <v>0</v>
      </c>
      <c r="Z104" s="108">
        <v>0</v>
      </c>
      <c r="AA104" s="108">
        <v>0</v>
      </c>
      <c r="AB104" s="105">
        <v>0</v>
      </c>
      <c r="AC104" s="99"/>
    </row>
    <row r="105" spans="1:29">
      <c r="A105" s="107">
        <v>104</v>
      </c>
      <c r="B105" s="102">
        <v>39</v>
      </c>
      <c r="C105" s="108">
        <v>22</v>
      </c>
      <c r="D105" s="103">
        <v>1</v>
      </c>
      <c r="E105" s="108">
        <v>5</v>
      </c>
      <c r="F105" s="103">
        <v>2</v>
      </c>
      <c r="G105" s="108">
        <v>2</v>
      </c>
      <c r="H105" s="103">
        <v>0</v>
      </c>
      <c r="I105" s="103">
        <v>0</v>
      </c>
      <c r="J105" s="108">
        <v>0</v>
      </c>
      <c r="K105" s="108">
        <v>0</v>
      </c>
      <c r="L105" s="103">
        <v>0</v>
      </c>
      <c r="M105" s="103">
        <v>0</v>
      </c>
      <c r="N105" s="108">
        <v>10</v>
      </c>
      <c r="O105" s="108">
        <v>0</v>
      </c>
      <c r="P105" s="108">
        <v>0</v>
      </c>
      <c r="Q105" s="108">
        <v>0</v>
      </c>
      <c r="R105" s="108">
        <v>0</v>
      </c>
      <c r="S105" s="103">
        <v>3</v>
      </c>
      <c r="T105" s="103">
        <v>0</v>
      </c>
      <c r="U105" s="103">
        <v>0</v>
      </c>
      <c r="V105" s="103">
        <v>0</v>
      </c>
      <c r="W105" s="108">
        <v>0</v>
      </c>
      <c r="X105" s="108">
        <v>0</v>
      </c>
      <c r="Y105" s="108">
        <v>0</v>
      </c>
      <c r="Z105" s="108">
        <v>0</v>
      </c>
      <c r="AA105" s="108">
        <v>0</v>
      </c>
      <c r="AB105" s="105">
        <v>0</v>
      </c>
      <c r="AC105" s="99"/>
    </row>
    <row r="106" spans="1:29">
      <c r="A106" s="107">
        <v>105</v>
      </c>
      <c r="B106" s="102">
        <v>40</v>
      </c>
      <c r="C106" s="108">
        <v>46</v>
      </c>
      <c r="D106" s="103">
        <v>2</v>
      </c>
      <c r="E106" s="108">
        <v>5</v>
      </c>
      <c r="F106" s="103">
        <v>4</v>
      </c>
      <c r="G106" s="108">
        <v>3</v>
      </c>
      <c r="H106" s="103">
        <v>0</v>
      </c>
      <c r="I106" s="103">
        <v>0</v>
      </c>
      <c r="J106" s="108">
        <v>3</v>
      </c>
      <c r="K106" s="108">
        <v>0</v>
      </c>
      <c r="L106" s="103">
        <v>0</v>
      </c>
      <c r="M106" s="103">
        <v>0</v>
      </c>
      <c r="N106" s="108">
        <v>3</v>
      </c>
      <c r="O106" s="108">
        <v>4</v>
      </c>
      <c r="P106" s="108">
        <v>10</v>
      </c>
      <c r="Q106" s="108">
        <v>0</v>
      </c>
      <c r="R106" s="108">
        <v>0</v>
      </c>
      <c r="S106" s="103">
        <v>1</v>
      </c>
      <c r="T106" s="103">
        <v>0</v>
      </c>
      <c r="U106" s="103">
        <v>0</v>
      </c>
      <c r="V106" s="103">
        <v>0</v>
      </c>
      <c r="W106" s="108">
        <v>12</v>
      </c>
      <c r="X106" s="108">
        <v>0</v>
      </c>
      <c r="Y106" s="108">
        <v>0</v>
      </c>
      <c r="Z106" s="108">
        <v>0</v>
      </c>
      <c r="AA106" s="108">
        <v>0</v>
      </c>
      <c r="AB106" s="105">
        <v>0</v>
      </c>
      <c r="AC106" s="99"/>
    </row>
    <row r="107" spans="1:29">
      <c r="A107" s="107">
        <v>106</v>
      </c>
      <c r="B107" s="102">
        <v>40</v>
      </c>
      <c r="C107" s="108">
        <v>43</v>
      </c>
      <c r="D107" s="103">
        <v>1</v>
      </c>
      <c r="E107" s="108">
        <v>5</v>
      </c>
      <c r="F107" s="103">
        <v>4</v>
      </c>
      <c r="G107" s="108">
        <v>3</v>
      </c>
      <c r="H107" s="103">
        <v>0</v>
      </c>
      <c r="I107" s="103">
        <v>0</v>
      </c>
      <c r="J107" s="108">
        <v>0</v>
      </c>
      <c r="K107" s="108">
        <v>0</v>
      </c>
      <c r="L107" s="103">
        <v>0</v>
      </c>
      <c r="M107" s="103">
        <v>0</v>
      </c>
      <c r="N107" s="108">
        <v>4</v>
      </c>
      <c r="O107" s="108">
        <v>10</v>
      </c>
      <c r="P107" s="108">
        <v>0</v>
      </c>
      <c r="Q107" s="108">
        <v>0</v>
      </c>
      <c r="R107" s="108">
        <v>0</v>
      </c>
      <c r="S107" s="103">
        <v>0</v>
      </c>
      <c r="T107" s="103">
        <v>0</v>
      </c>
      <c r="U107" s="103">
        <v>0</v>
      </c>
      <c r="V107" s="103">
        <v>0</v>
      </c>
      <c r="W107" s="108">
        <v>3</v>
      </c>
      <c r="X107" s="108">
        <v>0</v>
      </c>
      <c r="Y107" s="108">
        <v>0</v>
      </c>
      <c r="Z107" s="108">
        <v>0</v>
      </c>
      <c r="AA107" s="108">
        <v>0</v>
      </c>
      <c r="AB107" s="105">
        <v>0</v>
      </c>
      <c r="AC107" s="99"/>
    </row>
    <row r="108" spans="1:29">
      <c r="A108" s="107">
        <v>107</v>
      </c>
      <c r="B108" s="102">
        <v>40</v>
      </c>
      <c r="C108" s="108">
        <v>18</v>
      </c>
      <c r="D108" s="103">
        <v>1</v>
      </c>
      <c r="E108" s="108">
        <v>4</v>
      </c>
      <c r="F108" s="103">
        <v>2</v>
      </c>
      <c r="G108" s="108">
        <v>2</v>
      </c>
      <c r="H108" s="103">
        <v>0</v>
      </c>
      <c r="I108" s="103">
        <v>0</v>
      </c>
      <c r="J108" s="108">
        <v>0</v>
      </c>
      <c r="K108" s="108">
        <v>0</v>
      </c>
      <c r="L108" s="103">
        <v>0</v>
      </c>
      <c r="M108" s="103">
        <v>0</v>
      </c>
      <c r="N108" s="108">
        <v>4</v>
      </c>
      <c r="O108" s="108">
        <v>10</v>
      </c>
      <c r="P108" s="108">
        <v>0</v>
      </c>
      <c r="Q108" s="108">
        <v>0</v>
      </c>
      <c r="R108" s="108">
        <v>0</v>
      </c>
      <c r="S108" s="103">
        <v>0</v>
      </c>
      <c r="T108" s="103">
        <v>0</v>
      </c>
      <c r="U108" s="103">
        <v>0</v>
      </c>
      <c r="V108" s="103">
        <v>0</v>
      </c>
      <c r="W108" s="108">
        <v>0</v>
      </c>
      <c r="X108" s="108">
        <v>0</v>
      </c>
      <c r="Y108" s="108">
        <v>0</v>
      </c>
      <c r="Z108" s="108">
        <v>0</v>
      </c>
      <c r="AA108" s="108">
        <v>0</v>
      </c>
      <c r="AB108" s="105">
        <v>0</v>
      </c>
      <c r="AC108" s="99"/>
    </row>
    <row r="109" spans="1:29">
      <c r="A109" s="107">
        <v>108</v>
      </c>
      <c r="B109" s="102">
        <v>41</v>
      </c>
      <c r="C109" s="108">
        <v>31</v>
      </c>
      <c r="D109" s="103">
        <v>1</v>
      </c>
      <c r="E109" s="108">
        <v>5</v>
      </c>
      <c r="F109" s="103">
        <v>4</v>
      </c>
      <c r="G109" s="108">
        <v>3</v>
      </c>
      <c r="H109" s="103">
        <v>0</v>
      </c>
      <c r="I109" s="103">
        <v>0</v>
      </c>
      <c r="J109" s="108">
        <v>0</v>
      </c>
      <c r="K109" s="108">
        <v>0</v>
      </c>
      <c r="L109" s="103">
        <v>0</v>
      </c>
      <c r="M109" s="103">
        <v>0</v>
      </c>
      <c r="N109" s="108">
        <v>3</v>
      </c>
      <c r="O109" s="108">
        <v>10</v>
      </c>
      <c r="P109" s="108">
        <v>0</v>
      </c>
      <c r="Q109" s="108">
        <v>0</v>
      </c>
      <c r="R109" s="108">
        <v>0</v>
      </c>
      <c r="S109" s="103">
        <v>0</v>
      </c>
      <c r="T109" s="103">
        <v>0</v>
      </c>
      <c r="U109" s="103">
        <v>0</v>
      </c>
      <c r="V109" s="103">
        <v>0</v>
      </c>
      <c r="W109" s="108">
        <v>14</v>
      </c>
      <c r="X109" s="108">
        <v>0</v>
      </c>
      <c r="Y109" s="108">
        <v>0</v>
      </c>
      <c r="Z109" s="108">
        <v>0</v>
      </c>
      <c r="AA109" s="108">
        <v>0</v>
      </c>
      <c r="AB109" s="105">
        <v>0</v>
      </c>
      <c r="AC109" s="99"/>
    </row>
    <row r="110" spans="1:29">
      <c r="A110" s="107">
        <v>109</v>
      </c>
      <c r="B110" s="102">
        <v>41</v>
      </c>
      <c r="C110" s="108">
        <v>41</v>
      </c>
      <c r="D110" s="103">
        <v>2</v>
      </c>
      <c r="E110" s="108">
        <v>5</v>
      </c>
      <c r="F110" s="103">
        <v>4</v>
      </c>
      <c r="G110" s="108">
        <v>2</v>
      </c>
      <c r="H110" s="103">
        <v>0</v>
      </c>
      <c r="I110" s="103">
        <v>0</v>
      </c>
      <c r="J110" s="108">
        <v>0</v>
      </c>
      <c r="K110" s="108">
        <v>0</v>
      </c>
      <c r="L110" s="103">
        <v>0</v>
      </c>
      <c r="M110" s="103">
        <v>0</v>
      </c>
      <c r="N110" s="108">
        <v>4</v>
      </c>
      <c r="O110" s="108">
        <v>10</v>
      </c>
      <c r="P110" s="108">
        <v>0</v>
      </c>
      <c r="Q110" s="108">
        <v>0</v>
      </c>
      <c r="R110" s="108">
        <v>0</v>
      </c>
      <c r="S110" s="103">
        <v>0</v>
      </c>
      <c r="T110" s="103">
        <v>0</v>
      </c>
      <c r="U110" s="103">
        <v>0</v>
      </c>
      <c r="V110" s="103">
        <v>0</v>
      </c>
      <c r="W110" s="108">
        <v>0</v>
      </c>
      <c r="X110" s="108">
        <v>0</v>
      </c>
      <c r="Y110" s="108">
        <v>0</v>
      </c>
      <c r="Z110" s="108">
        <v>0</v>
      </c>
      <c r="AA110" s="108">
        <v>0</v>
      </c>
      <c r="AB110" s="105">
        <v>0</v>
      </c>
      <c r="AC110" s="99"/>
    </row>
    <row r="111" spans="1:29">
      <c r="A111" s="107">
        <v>110</v>
      </c>
      <c r="B111" s="102">
        <v>41</v>
      </c>
      <c r="C111" s="108">
        <v>11</v>
      </c>
      <c r="D111" s="103">
        <v>2</v>
      </c>
      <c r="E111" s="108">
        <v>4</v>
      </c>
      <c r="F111" s="103">
        <v>2</v>
      </c>
      <c r="G111" s="108">
        <v>2</v>
      </c>
      <c r="H111" s="103">
        <v>0</v>
      </c>
      <c r="I111" s="103">
        <v>0</v>
      </c>
      <c r="J111" s="108">
        <v>0</v>
      </c>
      <c r="K111" s="108">
        <v>0</v>
      </c>
      <c r="L111" s="103">
        <v>0</v>
      </c>
      <c r="M111" s="103">
        <v>0</v>
      </c>
      <c r="N111" s="108">
        <v>10</v>
      </c>
      <c r="O111" s="108">
        <v>0</v>
      </c>
      <c r="P111" s="108">
        <v>0</v>
      </c>
      <c r="Q111" s="108">
        <v>0</v>
      </c>
      <c r="R111" s="108">
        <v>0</v>
      </c>
      <c r="S111" s="103">
        <v>2</v>
      </c>
      <c r="T111" s="103">
        <v>0</v>
      </c>
      <c r="U111" s="103">
        <v>0</v>
      </c>
      <c r="V111" s="103">
        <v>0</v>
      </c>
      <c r="W111" s="108">
        <v>0</v>
      </c>
      <c r="X111" s="108">
        <v>0</v>
      </c>
      <c r="Y111" s="108">
        <v>0</v>
      </c>
      <c r="Z111" s="108">
        <v>0</v>
      </c>
      <c r="AA111" s="108">
        <v>0</v>
      </c>
      <c r="AB111" s="105">
        <v>0</v>
      </c>
      <c r="AC111" s="99"/>
    </row>
    <row r="112" spans="1:29">
      <c r="A112" s="107">
        <v>111</v>
      </c>
      <c r="B112" s="102">
        <v>42</v>
      </c>
      <c r="C112" s="108">
        <v>68</v>
      </c>
      <c r="D112" s="103">
        <v>2</v>
      </c>
      <c r="E112" s="108">
        <v>5</v>
      </c>
      <c r="F112" s="103">
        <v>6</v>
      </c>
      <c r="G112" s="108">
        <v>3</v>
      </c>
      <c r="H112" s="103">
        <v>0</v>
      </c>
      <c r="I112" s="103">
        <v>0</v>
      </c>
      <c r="J112" s="108">
        <v>0</v>
      </c>
      <c r="K112" s="108">
        <v>0</v>
      </c>
      <c r="L112" s="103">
        <v>0</v>
      </c>
      <c r="M112" s="103">
        <v>0</v>
      </c>
      <c r="N112" s="108">
        <v>3</v>
      </c>
      <c r="O112" s="108">
        <v>9</v>
      </c>
      <c r="P112" s="108">
        <v>10</v>
      </c>
      <c r="Q112" s="108">
        <v>0</v>
      </c>
      <c r="R112" s="108">
        <v>0</v>
      </c>
      <c r="S112" s="103">
        <v>1</v>
      </c>
      <c r="T112" s="103">
        <v>0</v>
      </c>
      <c r="U112" s="103">
        <v>0</v>
      </c>
      <c r="V112" s="103">
        <v>0</v>
      </c>
      <c r="W112" s="108">
        <v>0</v>
      </c>
      <c r="X112" s="108">
        <v>0</v>
      </c>
      <c r="Y112" s="108">
        <v>0</v>
      </c>
      <c r="Z112" s="108">
        <v>0</v>
      </c>
      <c r="AA112" s="108">
        <v>0</v>
      </c>
      <c r="AB112" s="105">
        <v>0</v>
      </c>
      <c r="AC112" s="99"/>
    </row>
    <row r="113" spans="1:28">
      <c r="A113" s="107">
        <v>112</v>
      </c>
      <c r="B113" s="102">
        <v>43</v>
      </c>
      <c r="C113" s="108">
        <v>69</v>
      </c>
      <c r="D113" s="103">
        <v>1</v>
      </c>
      <c r="E113" s="108">
        <v>4</v>
      </c>
      <c r="F113" s="103">
        <v>6</v>
      </c>
      <c r="G113" s="108">
        <v>3</v>
      </c>
      <c r="H113" s="103">
        <v>0</v>
      </c>
      <c r="I113" s="103">
        <v>0</v>
      </c>
      <c r="J113" s="108">
        <v>0</v>
      </c>
      <c r="K113" s="108">
        <v>0</v>
      </c>
      <c r="L113" s="103">
        <v>0</v>
      </c>
      <c r="M113" s="103">
        <v>0</v>
      </c>
      <c r="N113" s="108">
        <v>3</v>
      </c>
      <c r="O113" s="108">
        <v>10</v>
      </c>
      <c r="P113" s="108">
        <v>0</v>
      </c>
      <c r="Q113" s="108">
        <v>0</v>
      </c>
      <c r="R113" s="108">
        <v>0</v>
      </c>
      <c r="S113" s="103">
        <v>0</v>
      </c>
      <c r="T113" s="103">
        <v>0</v>
      </c>
      <c r="U113" s="103">
        <v>0</v>
      </c>
      <c r="V113" s="103">
        <v>0</v>
      </c>
      <c r="W113" s="108">
        <v>3</v>
      </c>
      <c r="X113" s="108">
        <v>0</v>
      </c>
      <c r="Y113" s="108">
        <v>0</v>
      </c>
      <c r="Z113" s="108">
        <v>0</v>
      </c>
      <c r="AA113" s="108">
        <v>0</v>
      </c>
      <c r="AB113" s="105">
        <v>0</v>
      </c>
    </row>
    <row r="114" spans="1:28">
      <c r="A114" s="107">
        <v>113</v>
      </c>
      <c r="B114" s="102">
        <v>44</v>
      </c>
      <c r="C114" s="108">
        <v>53</v>
      </c>
      <c r="D114" s="103">
        <v>1</v>
      </c>
      <c r="E114" s="108">
        <v>5</v>
      </c>
      <c r="F114" s="103">
        <v>4</v>
      </c>
      <c r="G114" s="108">
        <v>3</v>
      </c>
      <c r="H114" s="103">
        <v>0</v>
      </c>
      <c r="I114" s="103">
        <v>0</v>
      </c>
      <c r="J114" s="108">
        <v>0</v>
      </c>
      <c r="K114" s="108">
        <v>0</v>
      </c>
      <c r="L114" s="103">
        <v>0</v>
      </c>
      <c r="M114" s="103">
        <v>0</v>
      </c>
      <c r="N114" s="108">
        <v>3</v>
      </c>
      <c r="O114" s="108">
        <v>4</v>
      </c>
      <c r="P114" s="108">
        <v>10</v>
      </c>
      <c r="Q114" s="108">
        <v>0</v>
      </c>
      <c r="R114" s="108">
        <v>0</v>
      </c>
      <c r="S114" s="103">
        <v>0</v>
      </c>
      <c r="T114" s="103">
        <v>0</v>
      </c>
      <c r="U114" s="103">
        <v>0</v>
      </c>
      <c r="V114" s="103">
        <v>0</v>
      </c>
      <c r="W114" s="108">
        <v>3</v>
      </c>
      <c r="X114" s="108">
        <v>0</v>
      </c>
      <c r="Y114" s="108">
        <v>0</v>
      </c>
      <c r="Z114" s="108">
        <v>0</v>
      </c>
      <c r="AA114" s="108">
        <v>0</v>
      </c>
      <c r="AB114" s="105">
        <v>0</v>
      </c>
    </row>
    <row r="115" spans="1:28">
      <c r="A115" s="107">
        <v>114</v>
      </c>
      <c r="B115" s="102">
        <v>44</v>
      </c>
      <c r="C115" s="108">
        <v>16</v>
      </c>
      <c r="D115" s="103">
        <v>2</v>
      </c>
      <c r="E115" s="108">
        <v>4</v>
      </c>
      <c r="F115" s="103">
        <v>2</v>
      </c>
      <c r="G115" s="108">
        <v>2</v>
      </c>
      <c r="H115" s="103">
        <v>0</v>
      </c>
      <c r="I115" s="103">
        <v>0</v>
      </c>
      <c r="J115" s="108">
        <v>0</v>
      </c>
      <c r="K115" s="108">
        <v>0</v>
      </c>
      <c r="L115" s="103">
        <v>0</v>
      </c>
      <c r="M115" s="103">
        <v>0</v>
      </c>
      <c r="N115" s="108">
        <v>6</v>
      </c>
      <c r="O115" s="108">
        <v>10</v>
      </c>
      <c r="P115" s="108">
        <v>0</v>
      </c>
      <c r="Q115" s="108">
        <v>0</v>
      </c>
      <c r="R115" s="108">
        <v>0</v>
      </c>
      <c r="S115" s="103">
        <v>3</v>
      </c>
      <c r="T115" s="103">
        <v>0</v>
      </c>
      <c r="U115" s="103">
        <v>0</v>
      </c>
      <c r="V115" s="103">
        <v>0</v>
      </c>
      <c r="W115" s="108">
        <v>0</v>
      </c>
      <c r="X115" s="108">
        <v>0</v>
      </c>
      <c r="Y115" s="108">
        <v>0</v>
      </c>
      <c r="Z115" s="108">
        <v>0</v>
      </c>
      <c r="AA115" s="108">
        <v>0</v>
      </c>
      <c r="AB115" s="105">
        <v>0</v>
      </c>
    </row>
    <row r="116" spans="1:28">
      <c r="A116" s="107">
        <v>115</v>
      </c>
      <c r="B116" s="102">
        <v>45</v>
      </c>
      <c r="C116" s="108">
        <v>54</v>
      </c>
      <c r="D116" s="103">
        <v>2</v>
      </c>
      <c r="E116" s="108">
        <v>4</v>
      </c>
      <c r="F116" s="103">
        <v>4</v>
      </c>
      <c r="G116" s="108">
        <v>3</v>
      </c>
      <c r="H116" s="103">
        <v>0</v>
      </c>
      <c r="I116" s="103">
        <v>0</v>
      </c>
      <c r="J116" s="108">
        <v>3</v>
      </c>
      <c r="K116" s="108">
        <v>0</v>
      </c>
      <c r="L116" s="103">
        <v>0</v>
      </c>
      <c r="M116" s="103">
        <v>0</v>
      </c>
      <c r="N116" s="108">
        <v>3</v>
      </c>
      <c r="O116" s="108">
        <v>6</v>
      </c>
      <c r="P116" s="108">
        <v>10</v>
      </c>
      <c r="Q116" s="108">
        <v>0</v>
      </c>
      <c r="R116" s="108">
        <v>0</v>
      </c>
      <c r="S116" s="103">
        <v>0</v>
      </c>
      <c r="T116" s="103">
        <v>0</v>
      </c>
      <c r="U116" s="103">
        <v>0</v>
      </c>
      <c r="V116" s="103">
        <v>0</v>
      </c>
      <c r="W116" s="108">
        <v>2</v>
      </c>
      <c r="X116" s="108">
        <v>0</v>
      </c>
      <c r="Y116" s="108">
        <v>0</v>
      </c>
      <c r="Z116" s="108">
        <v>0</v>
      </c>
      <c r="AA116" s="108">
        <v>0</v>
      </c>
      <c r="AB116" s="105">
        <v>0</v>
      </c>
    </row>
    <row r="117" spans="1:28">
      <c r="A117" s="107">
        <v>116</v>
      </c>
      <c r="B117" s="102">
        <v>45</v>
      </c>
      <c r="C117" s="108">
        <v>38</v>
      </c>
      <c r="D117" s="103">
        <v>1</v>
      </c>
      <c r="E117" s="108">
        <v>6</v>
      </c>
      <c r="F117" s="103">
        <v>4</v>
      </c>
      <c r="G117" s="108">
        <v>3</v>
      </c>
      <c r="H117" s="103">
        <v>0</v>
      </c>
      <c r="I117" s="103">
        <v>0</v>
      </c>
      <c r="J117" s="108">
        <v>0</v>
      </c>
      <c r="K117" s="108">
        <v>0</v>
      </c>
      <c r="L117" s="103">
        <v>0</v>
      </c>
      <c r="M117" s="103">
        <v>0</v>
      </c>
      <c r="N117" s="108">
        <v>4</v>
      </c>
      <c r="O117" s="108">
        <v>10</v>
      </c>
      <c r="P117" s="108">
        <v>0</v>
      </c>
      <c r="Q117" s="108">
        <v>0</v>
      </c>
      <c r="R117" s="108">
        <v>0</v>
      </c>
      <c r="S117" s="103">
        <v>0</v>
      </c>
      <c r="T117" s="103">
        <v>0</v>
      </c>
      <c r="U117" s="103">
        <v>0</v>
      </c>
      <c r="V117" s="103">
        <v>0</v>
      </c>
      <c r="W117" s="108">
        <v>0</v>
      </c>
      <c r="X117" s="108">
        <v>0</v>
      </c>
      <c r="Y117" s="108">
        <v>0</v>
      </c>
      <c r="Z117" s="108">
        <v>0</v>
      </c>
      <c r="AA117" s="108">
        <v>0</v>
      </c>
      <c r="AB117" s="105">
        <v>0</v>
      </c>
    </row>
    <row r="118" spans="1:28">
      <c r="A118" s="107">
        <v>117</v>
      </c>
      <c r="B118" s="102">
        <v>45</v>
      </c>
      <c r="C118" s="108">
        <v>17</v>
      </c>
      <c r="D118" s="103">
        <v>2</v>
      </c>
      <c r="E118" s="108">
        <v>3</v>
      </c>
      <c r="F118" s="103">
        <v>2</v>
      </c>
      <c r="G118" s="108">
        <v>2</v>
      </c>
      <c r="H118" s="103">
        <v>0</v>
      </c>
      <c r="I118" s="103">
        <v>0</v>
      </c>
      <c r="J118" s="108">
        <v>0</v>
      </c>
      <c r="K118" s="108">
        <v>0</v>
      </c>
      <c r="L118" s="103">
        <v>0</v>
      </c>
      <c r="M118" s="103">
        <v>0</v>
      </c>
      <c r="N118" s="108">
        <v>10</v>
      </c>
      <c r="O118" s="108">
        <v>0</v>
      </c>
      <c r="P118" s="108">
        <v>0</v>
      </c>
      <c r="Q118" s="108">
        <v>0</v>
      </c>
      <c r="R118" s="108">
        <v>0</v>
      </c>
      <c r="S118" s="103">
        <v>0</v>
      </c>
      <c r="T118" s="103">
        <v>0</v>
      </c>
      <c r="U118" s="103">
        <v>0</v>
      </c>
      <c r="V118" s="103">
        <v>0</v>
      </c>
      <c r="W118" s="108">
        <v>0</v>
      </c>
      <c r="X118" s="108">
        <v>0</v>
      </c>
      <c r="Y118" s="108">
        <v>0</v>
      </c>
      <c r="Z118" s="108">
        <v>0</v>
      </c>
      <c r="AA118" s="108">
        <v>0</v>
      </c>
      <c r="AB118" s="105">
        <v>0</v>
      </c>
    </row>
    <row r="119" spans="1:28">
      <c r="A119" s="107">
        <v>118</v>
      </c>
      <c r="B119" s="102">
        <v>46</v>
      </c>
      <c r="C119" s="108">
        <v>61</v>
      </c>
      <c r="D119" s="103">
        <v>2</v>
      </c>
      <c r="E119" s="108">
        <v>4</v>
      </c>
      <c r="F119" s="103">
        <v>6</v>
      </c>
      <c r="G119" s="108">
        <v>3</v>
      </c>
      <c r="H119" s="103">
        <v>0</v>
      </c>
      <c r="I119" s="103">
        <v>0</v>
      </c>
      <c r="J119" s="108">
        <v>0</v>
      </c>
      <c r="K119" s="108">
        <v>0</v>
      </c>
      <c r="L119" s="103">
        <v>1</v>
      </c>
      <c r="M119" s="103">
        <v>0</v>
      </c>
      <c r="N119" s="108">
        <v>10</v>
      </c>
      <c r="O119" s="108">
        <v>0</v>
      </c>
      <c r="P119" s="108">
        <v>0</v>
      </c>
      <c r="Q119" s="108">
        <v>0</v>
      </c>
      <c r="R119" s="108">
        <v>0</v>
      </c>
      <c r="S119" s="103">
        <v>1</v>
      </c>
      <c r="T119" s="103">
        <v>0</v>
      </c>
      <c r="U119" s="103">
        <v>0</v>
      </c>
      <c r="V119" s="103">
        <v>0</v>
      </c>
      <c r="W119" s="108">
        <v>0</v>
      </c>
      <c r="X119" s="108">
        <v>0</v>
      </c>
      <c r="Y119" s="108">
        <v>0</v>
      </c>
      <c r="Z119" s="108">
        <v>0</v>
      </c>
      <c r="AA119" s="108">
        <v>0</v>
      </c>
      <c r="AB119" s="105">
        <v>0</v>
      </c>
    </row>
    <row r="120" spans="1:28">
      <c r="A120" s="107">
        <v>119</v>
      </c>
      <c r="B120" s="102">
        <v>47</v>
      </c>
      <c r="C120" s="108">
        <v>81</v>
      </c>
      <c r="D120" s="103">
        <v>1</v>
      </c>
      <c r="E120" s="108">
        <v>6</v>
      </c>
      <c r="F120" s="103">
        <v>6</v>
      </c>
      <c r="G120" s="108">
        <v>3</v>
      </c>
      <c r="H120" s="103">
        <v>0</v>
      </c>
      <c r="I120" s="103">
        <v>0</v>
      </c>
      <c r="J120" s="108">
        <v>0</v>
      </c>
      <c r="K120" s="108">
        <v>0</v>
      </c>
      <c r="L120" s="103">
        <v>0</v>
      </c>
      <c r="M120" s="103">
        <v>0</v>
      </c>
      <c r="N120" s="108">
        <v>3</v>
      </c>
      <c r="O120" s="108">
        <v>10</v>
      </c>
      <c r="P120" s="108">
        <v>0</v>
      </c>
      <c r="Q120" s="108">
        <v>0</v>
      </c>
      <c r="R120" s="108">
        <v>0</v>
      </c>
      <c r="S120" s="103">
        <v>0</v>
      </c>
      <c r="T120" s="103">
        <v>0</v>
      </c>
      <c r="U120" s="103">
        <v>0</v>
      </c>
      <c r="V120" s="103">
        <v>0</v>
      </c>
      <c r="W120" s="108">
        <v>2</v>
      </c>
      <c r="X120" s="108">
        <v>0</v>
      </c>
      <c r="Y120" s="108">
        <v>0</v>
      </c>
      <c r="Z120" s="108">
        <v>0</v>
      </c>
      <c r="AA120" s="108">
        <v>0</v>
      </c>
      <c r="AB120" s="105">
        <v>0</v>
      </c>
    </row>
    <row r="121" spans="1:28">
      <c r="A121" s="107">
        <v>120</v>
      </c>
      <c r="B121" s="102">
        <v>47</v>
      </c>
      <c r="C121" s="108">
        <v>68</v>
      </c>
      <c r="D121" s="103">
        <v>2</v>
      </c>
      <c r="E121" s="108">
        <v>5</v>
      </c>
      <c r="F121" s="103">
        <v>6</v>
      </c>
      <c r="G121" s="108">
        <v>3</v>
      </c>
      <c r="H121" s="103">
        <v>0</v>
      </c>
      <c r="I121" s="103">
        <v>0</v>
      </c>
      <c r="J121" s="108">
        <v>3</v>
      </c>
      <c r="K121" s="108">
        <v>0</v>
      </c>
      <c r="L121" s="103">
        <v>0</v>
      </c>
      <c r="M121" s="103">
        <v>0</v>
      </c>
      <c r="N121" s="108">
        <v>4</v>
      </c>
      <c r="O121" s="108">
        <v>10</v>
      </c>
      <c r="P121" s="108">
        <v>0</v>
      </c>
      <c r="Q121" s="108">
        <v>0</v>
      </c>
      <c r="R121" s="108">
        <v>0</v>
      </c>
      <c r="S121" s="103">
        <v>2</v>
      </c>
      <c r="T121" s="103">
        <v>0</v>
      </c>
      <c r="U121" s="103">
        <v>0</v>
      </c>
      <c r="V121" s="103">
        <v>0</v>
      </c>
      <c r="W121" s="108">
        <v>2</v>
      </c>
      <c r="X121" s="108">
        <v>0</v>
      </c>
      <c r="Y121" s="108">
        <v>0</v>
      </c>
      <c r="Z121" s="108">
        <v>0</v>
      </c>
      <c r="AA121" s="108">
        <v>0</v>
      </c>
      <c r="AB121" s="105">
        <v>0</v>
      </c>
    </row>
    <row r="122" spans="1:28">
      <c r="A122" s="107">
        <v>121</v>
      </c>
      <c r="B122" s="102">
        <v>48</v>
      </c>
      <c r="C122" s="108">
        <v>48</v>
      </c>
      <c r="D122" s="103">
        <v>1</v>
      </c>
      <c r="E122" s="108">
        <v>5</v>
      </c>
      <c r="F122" s="103">
        <v>4</v>
      </c>
      <c r="G122" s="108">
        <v>3</v>
      </c>
      <c r="H122" s="103">
        <v>0</v>
      </c>
      <c r="I122" s="103">
        <v>0</v>
      </c>
      <c r="J122" s="108">
        <v>0</v>
      </c>
      <c r="K122" s="108">
        <v>0</v>
      </c>
      <c r="L122" s="103">
        <v>0</v>
      </c>
      <c r="M122" s="103">
        <v>0</v>
      </c>
      <c r="N122" s="108">
        <v>4</v>
      </c>
      <c r="O122" s="108">
        <v>0</v>
      </c>
      <c r="P122" s="108">
        <v>0</v>
      </c>
      <c r="Q122" s="108">
        <v>0</v>
      </c>
      <c r="R122" s="108">
        <v>0</v>
      </c>
      <c r="S122" s="103">
        <v>0</v>
      </c>
      <c r="T122" s="103">
        <v>0</v>
      </c>
      <c r="U122" s="103">
        <v>0</v>
      </c>
      <c r="V122" s="103">
        <v>0</v>
      </c>
      <c r="W122" s="108">
        <v>11</v>
      </c>
      <c r="X122" s="108">
        <v>0</v>
      </c>
      <c r="Y122" s="108">
        <v>0</v>
      </c>
      <c r="Z122" s="108">
        <v>0</v>
      </c>
      <c r="AA122" s="108">
        <v>0</v>
      </c>
      <c r="AB122" s="105">
        <v>0</v>
      </c>
    </row>
    <row r="123" spans="1:28">
      <c r="A123" s="107">
        <v>122</v>
      </c>
      <c r="B123" s="102">
        <v>48</v>
      </c>
      <c r="C123" s="108">
        <v>44</v>
      </c>
      <c r="D123" s="103">
        <v>2</v>
      </c>
      <c r="E123" s="108">
        <v>5</v>
      </c>
      <c r="F123" s="103">
        <v>4</v>
      </c>
      <c r="G123" s="108">
        <v>3</v>
      </c>
      <c r="H123" s="103">
        <v>0</v>
      </c>
      <c r="I123" s="103">
        <v>0</v>
      </c>
      <c r="J123" s="108">
        <v>0</v>
      </c>
      <c r="K123" s="108">
        <v>0</v>
      </c>
      <c r="L123" s="103">
        <v>0</v>
      </c>
      <c r="M123" s="103">
        <v>0</v>
      </c>
      <c r="N123" s="108">
        <v>3</v>
      </c>
      <c r="O123" s="108">
        <v>4</v>
      </c>
      <c r="P123" s="108">
        <v>10</v>
      </c>
      <c r="Q123" s="108">
        <v>0</v>
      </c>
      <c r="R123" s="108">
        <v>0</v>
      </c>
      <c r="S123" s="103">
        <v>0</v>
      </c>
      <c r="T123" s="103">
        <v>0</v>
      </c>
      <c r="U123" s="103">
        <v>0</v>
      </c>
      <c r="V123" s="103">
        <v>0</v>
      </c>
      <c r="W123" s="108">
        <v>3</v>
      </c>
      <c r="X123" s="108">
        <v>0</v>
      </c>
      <c r="Y123" s="108">
        <v>0</v>
      </c>
      <c r="Z123" s="108">
        <v>0</v>
      </c>
      <c r="AA123" s="108">
        <v>0</v>
      </c>
      <c r="AB123" s="105">
        <v>0</v>
      </c>
    </row>
    <row r="124" spans="1:28">
      <c r="A124" s="107">
        <v>123</v>
      </c>
      <c r="B124" s="102">
        <v>49</v>
      </c>
      <c r="C124" s="108">
        <v>50</v>
      </c>
      <c r="D124" s="103">
        <v>1</v>
      </c>
      <c r="E124" s="108">
        <v>4</v>
      </c>
      <c r="F124" s="103">
        <v>7</v>
      </c>
      <c r="G124" s="108">
        <v>3</v>
      </c>
      <c r="H124" s="103">
        <v>0</v>
      </c>
      <c r="I124" s="103">
        <v>0</v>
      </c>
      <c r="J124" s="108">
        <v>0</v>
      </c>
      <c r="K124" s="108">
        <v>0</v>
      </c>
      <c r="L124" s="103">
        <v>0</v>
      </c>
      <c r="M124" s="103">
        <v>0</v>
      </c>
      <c r="N124" s="108">
        <v>3</v>
      </c>
      <c r="O124" s="108">
        <v>4</v>
      </c>
      <c r="P124" s="108">
        <v>0</v>
      </c>
      <c r="Q124" s="108">
        <v>0</v>
      </c>
      <c r="R124" s="108">
        <v>0</v>
      </c>
      <c r="S124" s="103">
        <v>0</v>
      </c>
      <c r="T124" s="103">
        <v>0</v>
      </c>
      <c r="U124" s="103">
        <v>0</v>
      </c>
      <c r="V124" s="103">
        <v>0</v>
      </c>
      <c r="W124" s="108">
        <v>2</v>
      </c>
      <c r="X124" s="108">
        <v>0</v>
      </c>
      <c r="Y124" s="108">
        <v>0</v>
      </c>
      <c r="Z124" s="108">
        <v>0</v>
      </c>
      <c r="AA124" s="108">
        <v>0</v>
      </c>
      <c r="AB124" s="105">
        <v>0</v>
      </c>
    </row>
    <row r="125" spans="1:28">
      <c r="A125" s="107">
        <v>124</v>
      </c>
      <c r="B125" s="102">
        <v>49</v>
      </c>
      <c r="C125" s="108">
        <v>48</v>
      </c>
      <c r="D125" s="103">
        <v>2</v>
      </c>
      <c r="E125" s="108">
        <v>5</v>
      </c>
      <c r="F125" s="103">
        <v>4</v>
      </c>
      <c r="G125" s="108">
        <v>2</v>
      </c>
      <c r="H125" s="103">
        <v>0</v>
      </c>
      <c r="I125" s="103">
        <v>0</v>
      </c>
      <c r="J125" s="108">
        <v>0</v>
      </c>
      <c r="K125" s="108">
        <v>0</v>
      </c>
      <c r="L125" s="103">
        <v>0</v>
      </c>
      <c r="M125" s="103">
        <v>0</v>
      </c>
      <c r="N125" s="108">
        <v>4</v>
      </c>
      <c r="O125" s="108">
        <v>6</v>
      </c>
      <c r="P125" s="108">
        <v>0</v>
      </c>
      <c r="Q125" s="108">
        <v>0</v>
      </c>
      <c r="R125" s="108">
        <v>0</v>
      </c>
      <c r="S125" s="103">
        <v>6</v>
      </c>
      <c r="T125" s="103">
        <v>0</v>
      </c>
      <c r="U125" s="103">
        <v>0</v>
      </c>
      <c r="V125" s="103">
        <v>0</v>
      </c>
      <c r="W125" s="108">
        <v>0</v>
      </c>
      <c r="X125" s="108">
        <v>0</v>
      </c>
      <c r="Y125" s="108">
        <v>0</v>
      </c>
      <c r="Z125" s="108">
        <v>0</v>
      </c>
      <c r="AA125" s="108">
        <v>0</v>
      </c>
      <c r="AB125" s="105">
        <v>0</v>
      </c>
    </row>
    <row r="126" spans="1:28">
      <c r="A126" s="107">
        <v>125</v>
      </c>
      <c r="B126" s="102">
        <v>49</v>
      </c>
      <c r="C126" s="108">
        <v>22</v>
      </c>
      <c r="D126" s="103">
        <v>2</v>
      </c>
      <c r="E126" s="108">
        <v>5</v>
      </c>
      <c r="F126" s="103">
        <v>2</v>
      </c>
      <c r="G126" s="108">
        <v>2</v>
      </c>
      <c r="H126" s="103">
        <v>0</v>
      </c>
      <c r="I126" s="103">
        <v>0</v>
      </c>
      <c r="J126" s="108">
        <v>0</v>
      </c>
      <c r="K126" s="108">
        <v>0</v>
      </c>
      <c r="L126" s="103">
        <v>0</v>
      </c>
      <c r="M126" s="103">
        <v>0</v>
      </c>
      <c r="N126" s="108">
        <v>10</v>
      </c>
      <c r="O126" s="108">
        <v>0</v>
      </c>
      <c r="P126" s="108">
        <v>0</v>
      </c>
      <c r="Q126" s="108">
        <v>0</v>
      </c>
      <c r="R126" s="108">
        <v>0</v>
      </c>
      <c r="S126" s="103">
        <v>0</v>
      </c>
      <c r="T126" s="103">
        <v>0</v>
      </c>
      <c r="U126" s="103">
        <v>0</v>
      </c>
      <c r="V126" s="103">
        <v>0</v>
      </c>
      <c r="W126" s="108">
        <v>0</v>
      </c>
      <c r="X126" s="108">
        <v>0</v>
      </c>
      <c r="Y126" s="108">
        <v>0</v>
      </c>
      <c r="Z126" s="108">
        <v>0</v>
      </c>
      <c r="AA126" s="108">
        <v>0</v>
      </c>
      <c r="AB126" s="105">
        <v>0</v>
      </c>
    </row>
    <row r="127" spans="1:28">
      <c r="A127" s="107">
        <v>126</v>
      </c>
      <c r="B127" s="102">
        <v>50</v>
      </c>
      <c r="C127" s="108">
        <v>30</v>
      </c>
      <c r="D127" s="103">
        <v>2</v>
      </c>
      <c r="E127" s="108">
        <v>6</v>
      </c>
      <c r="F127" s="103">
        <v>4</v>
      </c>
      <c r="G127" s="108">
        <v>2</v>
      </c>
      <c r="H127" s="103">
        <v>0</v>
      </c>
      <c r="I127" s="103">
        <v>0</v>
      </c>
      <c r="J127" s="108">
        <v>0</v>
      </c>
      <c r="K127" s="108">
        <v>0</v>
      </c>
      <c r="L127" s="103">
        <v>0</v>
      </c>
      <c r="M127" s="103">
        <v>0</v>
      </c>
      <c r="N127" s="108">
        <v>4</v>
      </c>
      <c r="O127" s="108">
        <v>10</v>
      </c>
      <c r="P127" s="108">
        <v>0</v>
      </c>
      <c r="Q127" s="108">
        <v>0</v>
      </c>
      <c r="R127" s="108">
        <v>0</v>
      </c>
      <c r="S127" s="103">
        <v>0</v>
      </c>
      <c r="T127" s="103">
        <v>0</v>
      </c>
      <c r="U127" s="103">
        <v>0</v>
      </c>
      <c r="V127" s="103">
        <v>0</v>
      </c>
      <c r="W127" s="108">
        <v>0</v>
      </c>
      <c r="X127" s="108">
        <v>0</v>
      </c>
      <c r="Y127" s="108">
        <v>0</v>
      </c>
      <c r="Z127" s="108">
        <v>0</v>
      </c>
      <c r="AA127" s="108">
        <v>0</v>
      </c>
      <c r="AB127" s="105">
        <v>0</v>
      </c>
    </row>
    <row r="128" spans="1:28">
      <c r="A128" s="107">
        <v>127</v>
      </c>
      <c r="B128" s="102">
        <v>50</v>
      </c>
      <c r="C128" s="108">
        <v>28</v>
      </c>
      <c r="D128" s="103">
        <v>1</v>
      </c>
      <c r="E128" s="108">
        <v>6</v>
      </c>
      <c r="F128" s="103">
        <v>3</v>
      </c>
      <c r="G128" s="108">
        <v>3</v>
      </c>
      <c r="H128" s="103">
        <v>0</v>
      </c>
      <c r="I128" s="103">
        <v>0</v>
      </c>
      <c r="J128" s="108">
        <v>0</v>
      </c>
      <c r="K128" s="108">
        <v>0</v>
      </c>
      <c r="L128" s="103">
        <v>0</v>
      </c>
      <c r="M128" s="103">
        <v>0</v>
      </c>
      <c r="N128" s="108">
        <v>10</v>
      </c>
      <c r="O128" s="108">
        <v>0</v>
      </c>
      <c r="P128" s="108">
        <v>0</v>
      </c>
      <c r="Q128" s="108">
        <v>0</v>
      </c>
      <c r="R128" s="108">
        <v>0</v>
      </c>
      <c r="S128" s="103">
        <v>8</v>
      </c>
      <c r="T128" s="103">
        <v>0</v>
      </c>
      <c r="U128" s="103">
        <v>0</v>
      </c>
      <c r="V128" s="103">
        <v>0</v>
      </c>
      <c r="W128" s="108">
        <v>0</v>
      </c>
      <c r="X128" s="108">
        <v>0</v>
      </c>
      <c r="Y128" s="108">
        <v>0</v>
      </c>
      <c r="Z128" s="108">
        <v>0</v>
      </c>
      <c r="AA128" s="108">
        <v>0</v>
      </c>
      <c r="AB128" s="105">
        <v>0</v>
      </c>
    </row>
    <row r="129" spans="1:28">
      <c r="A129" s="107">
        <v>128</v>
      </c>
      <c r="B129" s="102">
        <v>51</v>
      </c>
      <c r="C129" s="108">
        <v>90</v>
      </c>
      <c r="D129" s="103">
        <v>2</v>
      </c>
      <c r="E129" s="108">
        <v>5</v>
      </c>
      <c r="F129" s="103">
        <v>7</v>
      </c>
      <c r="G129" s="108">
        <v>3</v>
      </c>
      <c r="H129" s="103">
        <v>0</v>
      </c>
      <c r="I129" s="103">
        <v>0</v>
      </c>
      <c r="J129" s="108">
        <v>0</v>
      </c>
      <c r="K129" s="108">
        <v>0</v>
      </c>
      <c r="L129" s="103">
        <v>0</v>
      </c>
      <c r="M129" s="103">
        <v>0</v>
      </c>
      <c r="N129" s="108">
        <v>6</v>
      </c>
      <c r="O129" s="108">
        <v>10</v>
      </c>
      <c r="P129" s="108">
        <v>0</v>
      </c>
      <c r="Q129" s="108">
        <v>0</v>
      </c>
      <c r="R129" s="108">
        <v>0</v>
      </c>
      <c r="S129" s="103">
        <v>1</v>
      </c>
      <c r="T129" s="103">
        <v>0</v>
      </c>
      <c r="U129" s="103">
        <v>0</v>
      </c>
      <c r="V129" s="103">
        <v>0</v>
      </c>
      <c r="W129" s="108">
        <v>2</v>
      </c>
      <c r="X129" s="108">
        <v>12</v>
      </c>
      <c r="Y129" s="108">
        <v>0</v>
      </c>
      <c r="Z129" s="108">
        <v>0</v>
      </c>
      <c r="AA129" s="108">
        <v>0</v>
      </c>
      <c r="AB129" s="105">
        <v>0</v>
      </c>
    </row>
    <row r="130" spans="1:28">
      <c r="A130" s="107">
        <v>129</v>
      </c>
      <c r="B130" s="102">
        <v>51</v>
      </c>
      <c r="C130" s="108">
        <v>88</v>
      </c>
      <c r="D130" s="103">
        <v>1</v>
      </c>
      <c r="E130" s="108">
        <v>4</v>
      </c>
      <c r="F130" s="103">
        <v>7</v>
      </c>
      <c r="G130" s="108">
        <v>3</v>
      </c>
      <c r="H130" s="103">
        <v>0</v>
      </c>
      <c r="I130" s="103">
        <v>0</v>
      </c>
      <c r="J130" s="108">
        <v>0</v>
      </c>
      <c r="K130" s="108">
        <v>0</v>
      </c>
      <c r="L130" s="103">
        <v>0</v>
      </c>
      <c r="M130" s="103">
        <v>0</v>
      </c>
      <c r="N130" s="108">
        <v>5</v>
      </c>
      <c r="O130" s="108">
        <v>6</v>
      </c>
      <c r="P130" s="108">
        <v>10</v>
      </c>
      <c r="Q130" s="108">
        <v>0</v>
      </c>
      <c r="R130" s="108">
        <v>0</v>
      </c>
      <c r="S130" s="103">
        <v>1</v>
      </c>
      <c r="T130" s="103">
        <v>0</v>
      </c>
      <c r="U130" s="103">
        <v>0</v>
      </c>
      <c r="V130" s="103">
        <v>0</v>
      </c>
      <c r="W130" s="108">
        <v>3</v>
      </c>
      <c r="X130" s="108">
        <v>4</v>
      </c>
      <c r="Y130" s="108">
        <v>0</v>
      </c>
      <c r="Z130" s="108">
        <v>0</v>
      </c>
      <c r="AA130" s="108">
        <v>0</v>
      </c>
      <c r="AB130" s="105">
        <v>0</v>
      </c>
    </row>
    <row r="131" spans="1:28">
      <c r="A131" s="107">
        <v>130</v>
      </c>
      <c r="B131" s="102">
        <v>52</v>
      </c>
      <c r="C131" s="108">
        <v>86</v>
      </c>
      <c r="D131" s="103">
        <v>1</v>
      </c>
      <c r="E131" s="108">
        <v>4</v>
      </c>
      <c r="F131" s="103">
        <v>3</v>
      </c>
      <c r="G131" s="108">
        <v>3</v>
      </c>
      <c r="H131" s="103">
        <v>0</v>
      </c>
      <c r="I131" s="103">
        <v>0</v>
      </c>
      <c r="J131" s="108">
        <v>0</v>
      </c>
      <c r="K131" s="108">
        <v>0</v>
      </c>
      <c r="L131" s="103">
        <v>0</v>
      </c>
      <c r="M131" s="103">
        <v>0</v>
      </c>
      <c r="N131" s="108">
        <v>3</v>
      </c>
      <c r="O131" s="108">
        <v>6</v>
      </c>
      <c r="P131" s="108">
        <v>10</v>
      </c>
      <c r="Q131" s="108">
        <v>0</v>
      </c>
      <c r="R131" s="108">
        <v>0</v>
      </c>
      <c r="S131" s="103">
        <v>1</v>
      </c>
      <c r="T131" s="103">
        <v>0</v>
      </c>
      <c r="U131" s="103">
        <v>0</v>
      </c>
      <c r="V131" s="103">
        <v>0</v>
      </c>
      <c r="W131" s="108">
        <v>2</v>
      </c>
      <c r="X131" s="108">
        <v>0</v>
      </c>
      <c r="Y131" s="108">
        <v>0</v>
      </c>
      <c r="Z131" s="108">
        <v>0</v>
      </c>
      <c r="AA131" s="108">
        <v>0</v>
      </c>
      <c r="AB131" s="105">
        <v>0</v>
      </c>
    </row>
    <row r="132" spans="1:28">
      <c r="A132" s="107">
        <v>131</v>
      </c>
      <c r="B132" s="102">
        <v>52</v>
      </c>
      <c r="C132" s="108">
        <v>65</v>
      </c>
      <c r="D132" s="103">
        <v>2</v>
      </c>
      <c r="E132" s="108">
        <v>5</v>
      </c>
      <c r="F132" s="103">
        <v>4</v>
      </c>
      <c r="G132" s="108">
        <v>3</v>
      </c>
      <c r="H132" s="103">
        <v>0</v>
      </c>
      <c r="I132" s="103">
        <v>0</v>
      </c>
      <c r="J132" s="108">
        <v>0</v>
      </c>
      <c r="K132" s="108">
        <v>0</v>
      </c>
      <c r="L132" s="103">
        <v>0</v>
      </c>
      <c r="M132" s="103">
        <v>0</v>
      </c>
      <c r="N132" s="108">
        <v>3</v>
      </c>
      <c r="O132" s="108">
        <v>10</v>
      </c>
      <c r="P132" s="108">
        <v>0</v>
      </c>
      <c r="Q132" s="108">
        <v>0</v>
      </c>
      <c r="R132" s="108">
        <v>0</v>
      </c>
      <c r="S132" s="103">
        <v>0</v>
      </c>
      <c r="T132" s="103">
        <v>0</v>
      </c>
      <c r="U132" s="103">
        <v>0</v>
      </c>
      <c r="V132" s="103">
        <v>0</v>
      </c>
      <c r="W132" s="108">
        <v>2</v>
      </c>
      <c r="X132" s="108">
        <v>0</v>
      </c>
      <c r="Y132" s="108">
        <v>0</v>
      </c>
      <c r="Z132" s="108">
        <v>0</v>
      </c>
      <c r="AA132" s="108">
        <v>0</v>
      </c>
      <c r="AB132" s="105">
        <v>0</v>
      </c>
    </row>
    <row r="133" spans="1:28">
      <c r="A133" s="107">
        <v>132</v>
      </c>
      <c r="B133" s="102">
        <v>52</v>
      </c>
      <c r="C133" s="108">
        <v>61</v>
      </c>
      <c r="D133" s="103">
        <v>1</v>
      </c>
      <c r="E133" s="108">
        <v>4</v>
      </c>
      <c r="F133" s="103">
        <v>3</v>
      </c>
      <c r="G133" s="108">
        <v>3</v>
      </c>
      <c r="H133" s="103">
        <v>0</v>
      </c>
      <c r="I133" s="103">
        <v>0</v>
      </c>
      <c r="J133" s="108">
        <v>0</v>
      </c>
      <c r="K133" s="108">
        <v>0</v>
      </c>
      <c r="L133" s="103">
        <v>0</v>
      </c>
      <c r="M133" s="103">
        <v>0</v>
      </c>
      <c r="N133" s="108">
        <v>3</v>
      </c>
      <c r="O133" s="108">
        <v>10</v>
      </c>
      <c r="P133" s="108">
        <v>0</v>
      </c>
      <c r="Q133" s="108">
        <v>0</v>
      </c>
      <c r="R133" s="108">
        <v>0</v>
      </c>
      <c r="S133" s="103">
        <v>10</v>
      </c>
      <c r="T133" s="103">
        <v>0</v>
      </c>
      <c r="U133" s="103">
        <v>0</v>
      </c>
      <c r="V133" s="103">
        <v>0</v>
      </c>
      <c r="W133" s="108">
        <v>2</v>
      </c>
      <c r="X133" s="108">
        <v>0</v>
      </c>
      <c r="Y133" s="108">
        <v>0</v>
      </c>
      <c r="Z133" s="108">
        <v>0</v>
      </c>
      <c r="AA133" s="108">
        <v>0</v>
      </c>
      <c r="AB133" s="105">
        <v>0</v>
      </c>
    </row>
    <row r="134" spans="1:28">
      <c r="A134" s="107">
        <v>133</v>
      </c>
      <c r="B134" s="102">
        <v>53</v>
      </c>
      <c r="C134" s="108">
        <v>78</v>
      </c>
      <c r="D134" s="103">
        <v>1</v>
      </c>
      <c r="E134" s="108">
        <v>4</v>
      </c>
      <c r="F134" s="103">
        <v>6</v>
      </c>
      <c r="G134" s="108">
        <v>3</v>
      </c>
      <c r="H134" s="103">
        <v>0</v>
      </c>
      <c r="I134" s="103">
        <v>0</v>
      </c>
      <c r="J134" s="108">
        <v>0</v>
      </c>
      <c r="K134" s="108">
        <v>0</v>
      </c>
      <c r="L134" s="103">
        <v>0</v>
      </c>
      <c r="M134" s="103">
        <v>0</v>
      </c>
      <c r="N134" s="108">
        <v>3</v>
      </c>
      <c r="O134" s="108">
        <v>6</v>
      </c>
      <c r="P134" s="108">
        <v>10</v>
      </c>
      <c r="Q134" s="108">
        <v>0</v>
      </c>
      <c r="R134" s="108">
        <v>0</v>
      </c>
      <c r="S134" s="103">
        <v>1</v>
      </c>
      <c r="T134" s="103">
        <v>0</v>
      </c>
      <c r="U134" s="103">
        <v>0</v>
      </c>
      <c r="V134" s="103">
        <v>0</v>
      </c>
      <c r="W134" s="108">
        <v>2</v>
      </c>
      <c r="X134" s="108">
        <v>4</v>
      </c>
      <c r="Y134" s="108">
        <v>0</v>
      </c>
      <c r="Z134" s="108">
        <v>0</v>
      </c>
      <c r="AA134" s="108">
        <v>0</v>
      </c>
      <c r="AB134" s="105">
        <v>0</v>
      </c>
    </row>
    <row r="135" spans="1:28">
      <c r="A135" s="107">
        <v>134</v>
      </c>
      <c r="B135" s="102">
        <v>53</v>
      </c>
      <c r="C135" s="108">
        <v>56</v>
      </c>
      <c r="D135" s="103">
        <v>2</v>
      </c>
      <c r="E135" s="108">
        <v>6</v>
      </c>
      <c r="F135" s="103">
        <v>4</v>
      </c>
      <c r="G135" s="108">
        <v>2</v>
      </c>
      <c r="H135" s="103">
        <v>0</v>
      </c>
      <c r="I135" s="103">
        <v>0</v>
      </c>
      <c r="J135" s="108">
        <v>0</v>
      </c>
      <c r="K135" s="108">
        <v>0</v>
      </c>
      <c r="L135" s="103">
        <v>0</v>
      </c>
      <c r="M135" s="103">
        <v>0</v>
      </c>
      <c r="N135" s="108">
        <v>10</v>
      </c>
      <c r="O135" s="108">
        <v>0</v>
      </c>
      <c r="P135" s="108">
        <v>0</v>
      </c>
      <c r="Q135" s="108">
        <v>0</v>
      </c>
      <c r="R135" s="108">
        <v>0</v>
      </c>
      <c r="S135" s="103">
        <v>0</v>
      </c>
      <c r="T135" s="103">
        <v>0</v>
      </c>
      <c r="U135" s="103">
        <v>0</v>
      </c>
      <c r="V135" s="103">
        <v>0</v>
      </c>
      <c r="W135" s="108">
        <v>0</v>
      </c>
      <c r="X135" s="108">
        <v>0</v>
      </c>
      <c r="Y135" s="108">
        <v>0</v>
      </c>
      <c r="Z135" s="108">
        <v>0</v>
      </c>
      <c r="AA135" s="108">
        <v>0</v>
      </c>
      <c r="AB135" s="105">
        <v>0</v>
      </c>
    </row>
    <row r="136" spans="1:28">
      <c r="A136" s="107">
        <v>135</v>
      </c>
      <c r="B136" s="102">
        <v>54</v>
      </c>
      <c r="C136" s="108">
        <v>82</v>
      </c>
      <c r="D136" s="103">
        <v>1</v>
      </c>
      <c r="E136" s="108">
        <v>4</v>
      </c>
      <c r="F136" s="103">
        <v>6</v>
      </c>
      <c r="G136" s="108">
        <v>3</v>
      </c>
      <c r="H136" s="103">
        <v>0</v>
      </c>
      <c r="I136" s="103">
        <v>0</v>
      </c>
      <c r="J136" s="108">
        <v>0</v>
      </c>
      <c r="K136" s="108">
        <v>0</v>
      </c>
      <c r="L136" s="103">
        <v>0</v>
      </c>
      <c r="M136" s="103">
        <v>0</v>
      </c>
      <c r="N136" s="108">
        <v>3</v>
      </c>
      <c r="O136" s="108">
        <v>5</v>
      </c>
      <c r="P136" s="108">
        <v>6</v>
      </c>
      <c r="Q136" s="108">
        <v>10</v>
      </c>
      <c r="R136" s="108">
        <v>0</v>
      </c>
      <c r="S136" s="103">
        <v>1</v>
      </c>
      <c r="T136" s="103">
        <v>0</v>
      </c>
      <c r="U136" s="103">
        <v>0</v>
      </c>
      <c r="V136" s="103">
        <v>0</v>
      </c>
      <c r="W136" s="108">
        <v>2</v>
      </c>
      <c r="X136" s="108">
        <v>12</v>
      </c>
      <c r="Y136" s="108">
        <v>0</v>
      </c>
      <c r="Z136" s="108">
        <v>0</v>
      </c>
      <c r="AA136" s="108">
        <v>0</v>
      </c>
      <c r="AB136" s="105">
        <v>0</v>
      </c>
    </row>
    <row r="137" spans="1:28">
      <c r="A137" s="107">
        <v>136</v>
      </c>
      <c r="B137" s="102">
        <v>54</v>
      </c>
      <c r="C137" s="108">
        <v>46</v>
      </c>
      <c r="D137" s="103">
        <v>1</v>
      </c>
      <c r="E137" s="108">
        <v>4</v>
      </c>
      <c r="F137" s="103">
        <v>3</v>
      </c>
      <c r="G137" s="108">
        <v>2</v>
      </c>
      <c r="H137" s="103">
        <v>0</v>
      </c>
      <c r="I137" s="103">
        <v>0</v>
      </c>
      <c r="J137" s="108">
        <v>0</v>
      </c>
      <c r="K137" s="108">
        <v>0</v>
      </c>
      <c r="L137" s="103">
        <v>0</v>
      </c>
      <c r="M137" s="103">
        <v>0</v>
      </c>
      <c r="N137" s="108">
        <v>10</v>
      </c>
      <c r="O137" s="108">
        <v>0</v>
      </c>
      <c r="P137" s="108">
        <v>0</v>
      </c>
      <c r="Q137" s="108">
        <v>0</v>
      </c>
      <c r="R137" s="108">
        <v>0</v>
      </c>
      <c r="S137" s="103">
        <v>0</v>
      </c>
      <c r="T137" s="103">
        <v>0</v>
      </c>
      <c r="U137" s="103">
        <v>0</v>
      </c>
      <c r="V137" s="103">
        <v>0</v>
      </c>
      <c r="W137" s="108">
        <v>0</v>
      </c>
      <c r="X137" s="108">
        <v>0</v>
      </c>
      <c r="Y137" s="108">
        <v>0</v>
      </c>
      <c r="Z137" s="108">
        <v>0</v>
      </c>
      <c r="AA137" s="108">
        <v>0</v>
      </c>
      <c r="AB137" s="105">
        <v>0</v>
      </c>
    </row>
    <row r="138" spans="1:28">
      <c r="A138" s="107">
        <v>137</v>
      </c>
      <c r="B138" s="102">
        <v>55</v>
      </c>
      <c r="C138" s="108">
        <v>75</v>
      </c>
      <c r="D138" s="103">
        <v>1</v>
      </c>
      <c r="E138" s="108">
        <v>4</v>
      </c>
      <c r="F138" s="103">
        <v>6</v>
      </c>
      <c r="G138" s="108">
        <v>3</v>
      </c>
      <c r="H138" s="103">
        <v>0</v>
      </c>
      <c r="I138" s="103">
        <v>0</v>
      </c>
      <c r="J138" s="108">
        <v>0</v>
      </c>
      <c r="K138" s="108">
        <v>0</v>
      </c>
      <c r="L138" s="103">
        <v>0</v>
      </c>
      <c r="M138" s="103">
        <v>0</v>
      </c>
      <c r="N138" s="108">
        <v>3</v>
      </c>
      <c r="O138" s="108">
        <v>10</v>
      </c>
      <c r="P138" s="108">
        <v>0</v>
      </c>
      <c r="Q138" s="108">
        <v>0</v>
      </c>
      <c r="R138" s="108">
        <v>0</v>
      </c>
      <c r="S138" s="103">
        <v>1</v>
      </c>
      <c r="T138" s="103">
        <v>0</v>
      </c>
      <c r="U138" s="103">
        <v>0</v>
      </c>
      <c r="V138" s="103">
        <v>0</v>
      </c>
      <c r="W138" s="108">
        <v>2</v>
      </c>
      <c r="X138" s="108">
        <v>0</v>
      </c>
      <c r="Y138" s="108">
        <v>0</v>
      </c>
      <c r="Z138" s="108">
        <v>0</v>
      </c>
      <c r="AA138" s="108">
        <v>0</v>
      </c>
      <c r="AB138" s="105">
        <v>0</v>
      </c>
    </row>
    <row r="139" spans="1:28">
      <c r="A139" s="107">
        <v>138</v>
      </c>
      <c r="B139" s="102">
        <v>55</v>
      </c>
      <c r="C139" s="108">
        <v>40</v>
      </c>
      <c r="D139" s="103">
        <v>1</v>
      </c>
      <c r="E139" s="108">
        <v>4</v>
      </c>
      <c r="F139" s="103">
        <v>4</v>
      </c>
      <c r="G139" s="108">
        <v>3</v>
      </c>
      <c r="H139" s="103">
        <v>0</v>
      </c>
      <c r="I139" s="103">
        <v>0</v>
      </c>
      <c r="J139" s="108">
        <v>0</v>
      </c>
      <c r="K139" s="108">
        <v>0</v>
      </c>
      <c r="L139" s="103">
        <v>0</v>
      </c>
      <c r="M139" s="103">
        <v>0</v>
      </c>
      <c r="N139" s="108">
        <v>5</v>
      </c>
      <c r="O139" s="108">
        <v>10</v>
      </c>
      <c r="P139" s="108">
        <v>0</v>
      </c>
      <c r="Q139" s="108">
        <v>0</v>
      </c>
      <c r="R139" s="108">
        <v>0</v>
      </c>
      <c r="S139" s="103">
        <v>1</v>
      </c>
      <c r="T139" s="103">
        <v>10</v>
      </c>
      <c r="U139" s="103">
        <v>0</v>
      </c>
      <c r="V139" s="103">
        <v>0</v>
      </c>
      <c r="W139" s="108">
        <v>0</v>
      </c>
      <c r="X139" s="108">
        <v>0</v>
      </c>
      <c r="Y139" s="108">
        <v>0</v>
      </c>
      <c r="Z139" s="108">
        <v>0</v>
      </c>
      <c r="AA139" s="108">
        <v>0</v>
      </c>
      <c r="AB139" s="105">
        <v>0</v>
      </c>
    </row>
    <row r="140" spans="1:28">
      <c r="A140" s="107">
        <v>139</v>
      </c>
      <c r="B140" s="102">
        <v>55</v>
      </c>
      <c r="C140" s="108">
        <v>7</v>
      </c>
      <c r="D140" s="103">
        <v>1</v>
      </c>
      <c r="E140" s="108">
        <v>2</v>
      </c>
      <c r="F140" s="103">
        <v>2</v>
      </c>
      <c r="G140" s="108">
        <v>2</v>
      </c>
      <c r="H140" s="103">
        <v>0</v>
      </c>
      <c r="I140" s="103">
        <v>0</v>
      </c>
      <c r="J140" s="108">
        <v>0</v>
      </c>
      <c r="K140" s="108">
        <v>0</v>
      </c>
      <c r="L140" s="103">
        <v>0</v>
      </c>
      <c r="M140" s="103">
        <v>0</v>
      </c>
      <c r="N140" s="108">
        <v>7</v>
      </c>
      <c r="O140" s="108">
        <v>10</v>
      </c>
      <c r="P140" s="108">
        <v>0</v>
      </c>
      <c r="Q140" s="108">
        <v>0</v>
      </c>
      <c r="R140" s="108">
        <v>0</v>
      </c>
      <c r="S140" s="103">
        <v>0</v>
      </c>
      <c r="T140" s="103">
        <v>0</v>
      </c>
      <c r="U140" s="103">
        <v>0</v>
      </c>
      <c r="V140" s="103">
        <v>0</v>
      </c>
      <c r="W140" s="108">
        <v>0</v>
      </c>
      <c r="X140" s="108">
        <v>0</v>
      </c>
      <c r="Y140" s="108">
        <v>0</v>
      </c>
      <c r="Z140" s="108">
        <v>0</v>
      </c>
      <c r="AA140" s="108">
        <v>0</v>
      </c>
      <c r="AB140" s="105">
        <v>0</v>
      </c>
    </row>
    <row r="141" spans="1:28">
      <c r="A141" s="107">
        <v>140</v>
      </c>
      <c r="B141" s="102">
        <v>55</v>
      </c>
      <c r="C141" s="108">
        <v>2</v>
      </c>
      <c r="D141" s="103">
        <v>1</v>
      </c>
      <c r="E141" s="108">
        <v>1</v>
      </c>
      <c r="F141" s="103">
        <v>1</v>
      </c>
      <c r="G141" s="108">
        <v>2</v>
      </c>
      <c r="H141" s="103">
        <v>0</v>
      </c>
      <c r="I141" s="103">
        <v>0</v>
      </c>
      <c r="J141" s="108">
        <v>0</v>
      </c>
      <c r="K141" s="108">
        <v>0</v>
      </c>
      <c r="L141" s="103">
        <v>0</v>
      </c>
      <c r="M141" s="103">
        <v>0</v>
      </c>
      <c r="N141" s="108">
        <v>10</v>
      </c>
      <c r="O141" s="108">
        <v>0</v>
      </c>
      <c r="P141" s="108">
        <v>0</v>
      </c>
      <c r="Q141" s="108">
        <v>0</v>
      </c>
      <c r="R141" s="108">
        <v>0</v>
      </c>
      <c r="S141" s="103">
        <v>0</v>
      </c>
      <c r="T141" s="103">
        <v>0</v>
      </c>
      <c r="U141" s="103">
        <v>0</v>
      </c>
      <c r="V141" s="103">
        <v>0</v>
      </c>
      <c r="W141" s="108">
        <v>0</v>
      </c>
      <c r="X141" s="108">
        <v>0</v>
      </c>
      <c r="Y141" s="108">
        <v>0</v>
      </c>
      <c r="Z141" s="108">
        <v>0</v>
      </c>
      <c r="AA141" s="108">
        <v>0</v>
      </c>
      <c r="AB141" s="105">
        <v>0</v>
      </c>
    </row>
    <row r="142" spans="1:28">
      <c r="A142" s="107">
        <v>141</v>
      </c>
      <c r="B142" s="102">
        <v>56</v>
      </c>
      <c r="C142" s="108">
        <v>46</v>
      </c>
      <c r="D142" s="103">
        <v>1</v>
      </c>
      <c r="E142" s="108">
        <v>6</v>
      </c>
      <c r="F142" s="103">
        <v>4</v>
      </c>
      <c r="G142" s="108">
        <v>3</v>
      </c>
      <c r="H142" s="103">
        <v>0</v>
      </c>
      <c r="I142" s="103">
        <v>0</v>
      </c>
      <c r="J142" s="108">
        <v>1</v>
      </c>
      <c r="K142" s="108">
        <v>2</v>
      </c>
      <c r="L142" s="103">
        <v>0</v>
      </c>
      <c r="M142" s="103">
        <v>0</v>
      </c>
      <c r="N142" s="108">
        <v>3</v>
      </c>
      <c r="O142" s="108">
        <v>10</v>
      </c>
      <c r="P142" s="108">
        <v>0</v>
      </c>
      <c r="Q142" s="108">
        <v>0</v>
      </c>
      <c r="R142" s="108">
        <v>0</v>
      </c>
      <c r="S142" s="103">
        <v>3</v>
      </c>
      <c r="T142" s="103">
        <v>10</v>
      </c>
      <c r="U142" s="103">
        <v>0</v>
      </c>
      <c r="V142" s="103">
        <v>0</v>
      </c>
      <c r="W142" s="108">
        <v>2</v>
      </c>
      <c r="X142" s="108">
        <v>0</v>
      </c>
      <c r="Y142" s="108">
        <v>0</v>
      </c>
      <c r="Z142" s="108">
        <v>0</v>
      </c>
      <c r="AA142" s="108">
        <v>0</v>
      </c>
      <c r="AB142" s="105">
        <v>0</v>
      </c>
    </row>
    <row r="143" spans="1:28">
      <c r="A143" s="107">
        <v>142</v>
      </c>
      <c r="B143" s="102">
        <v>56</v>
      </c>
      <c r="C143" s="108">
        <v>15</v>
      </c>
      <c r="D143" s="103">
        <v>2</v>
      </c>
      <c r="E143" s="108">
        <v>4</v>
      </c>
      <c r="F143" s="103">
        <v>2</v>
      </c>
      <c r="G143" s="108">
        <v>3</v>
      </c>
      <c r="H143" s="103">
        <v>0</v>
      </c>
      <c r="I143" s="103">
        <v>0</v>
      </c>
      <c r="J143" s="108">
        <v>0</v>
      </c>
      <c r="K143" s="108">
        <v>0</v>
      </c>
      <c r="L143" s="103">
        <v>0</v>
      </c>
      <c r="M143" s="103">
        <v>0</v>
      </c>
      <c r="N143" s="108">
        <v>10</v>
      </c>
      <c r="O143" s="108">
        <v>0</v>
      </c>
      <c r="P143" s="108">
        <v>0</v>
      </c>
      <c r="Q143" s="108">
        <v>0</v>
      </c>
      <c r="R143" s="108">
        <v>0</v>
      </c>
      <c r="S143" s="103">
        <v>0</v>
      </c>
      <c r="T143" s="103">
        <v>0</v>
      </c>
      <c r="U143" s="103">
        <v>0</v>
      </c>
      <c r="V143" s="103">
        <v>0</v>
      </c>
      <c r="W143" s="108">
        <v>4</v>
      </c>
      <c r="X143" s="108">
        <v>0</v>
      </c>
      <c r="Y143" s="108">
        <v>0</v>
      </c>
      <c r="Z143" s="108">
        <v>0</v>
      </c>
      <c r="AA143" s="108">
        <v>0</v>
      </c>
      <c r="AB143" s="105">
        <v>0</v>
      </c>
    </row>
    <row r="144" spans="1:28">
      <c r="A144" s="107">
        <v>143</v>
      </c>
      <c r="B144" s="102">
        <v>56</v>
      </c>
      <c r="C144" s="108">
        <v>50</v>
      </c>
      <c r="D144" s="103">
        <v>2</v>
      </c>
      <c r="E144" s="108">
        <v>6</v>
      </c>
      <c r="F144" s="103">
        <v>4</v>
      </c>
      <c r="G144" s="108">
        <v>1</v>
      </c>
      <c r="H144" s="103">
        <v>0</v>
      </c>
      <c r="I144" s="103">
        <v>0</v>
      </c>
      <c r="J144" s="108">
        <v>0</v>
      </c>
      <c r="K144" s="108">
        <v>0</v>
      </c>
      <c r="L144" s="103">
        <v>0</v>
      </c>
      <c r="M144" s="103">
        <v>0</v>
      </c>
      <c r="N144" s="108">
        <v>0</v>
      </c>
      <c r="O144" s="108">
        <v>0</v>
      </c>
      <c r="P144" s="108">
        <v>0</v>
      </c>
      <c r="Q144" s="108">
        <v>0</v>
      </c>
      <c r="R144" s="108">
        <v>0</v>
      </c>
      <c r="S144" s="103">
        <v>0</v>
      </c>
      <c r="T144" s="103">
        <v>0</v>
      </c>
      <c r="U144" s="103">
        <v>0</v>
      </c>
      <c r="V144" s="103">
        <v>0</v>
      </c>
      <c r="W144" s="108">
        <v>0</v>
      </c>
      <c r="X144" s="108">
        <v>0</v>
      </c>
      <c r="Y144" s="108">
        <v>0</v>
      </c>
      <c r="Z144" s="108">
        <v>0</v>
      </c>
      <c r="AA144" s="108">
        <v>0</v>
      </c>
      <c r="AB144" s="105">
        <v>0</v>
      </c>
    </row>
    <row r="145" spans="1:28">
      <c r="A145" s="107">
        <v>144</v>
      </c>
      <c r="B145" s="102">
        <v>57</v>
      </c>
      <c r="C145" s="108">
        <v>61</v>
      </c>
      <c r="D145" s="103">
        <v>2</v>
      </c>
      <c r="E145" s="108">
        <v>5</v>
      </c>
      <c r="F145" s="103">
        <v>4</v>
      </c>
      <c r="G145" s="108">
        <v>3</v>
      </c>
      <c r="H145" s="103">
        <v>0</v>
      </c>
      <c r="I145" s="103">
        <v>0</v>
      </c>
      <c r="J145" s="108">
        <v>0</v>
      </c>
      <c r="K145" s="108">
        <v>0</v>
      </c>
      <c r="L145" s="103">
        <v>0</v>
      </c>
      <c r="M145" s="103">
        <v>0</v>
      </c>
      <c r="N145" s="108">
        <v>3</v>
      </c>
      <c r="O145" s="108">
        <v>10</v>
      </c>
      <c r="P145" s="108">
        <v>0</v>
      </c>
      <c r="Q145" s="108">
        <v>0</v>
      </c>
      <c r="R145" s="108">
        <v>0</v>
      </c>
      <c r="S145" s="103">
        <v>1</v>
      </c>
      <c r="T145" s="103">
        <v>0</v>
      </c>
      <c r="U145" s="103">
        <v>0</v>
      </c>
      <c r="V145" s="103">
        <v>0</v>
      </c>
      <c r="W145" s="108">
        <v>2</v>
      </c>
      <c r="X145" s="108">
        <v>0</v>
      </c>
      <c r="Y145" s="108">
        <v>0</v>
      </c>
      <c r="Z145" s="108">
        <v>0</v>
      </c>
      <c r="AA145" s="108">
        <v>0</v>
      </c>
      <c r="AB145" s="105">
        <v>0</v>
      </c>
    </row>
    <row r="146" spans="1:28">
      <c r="A146" s="107">
        <v>145</v>
      </c>
      <c r="B146" s="102">
        <v>57</v>
      </c>
      <c r="C146" s="108">
        <v>58</v>
      </c>
      <c r="D146" s="103">
        <v>1</v>
      </c>
      <c r="E146" s="108">
        <v>5</v>
      </c>
      <c r="F146" s="103">
        <v>4</v>
      </c>
      <c r="G146" s="108">
        <v>3</v>
      </c>
      <c r="H146" s="103">
        <v>0</v>
      </c>
      <c r="I146" s="103">
        <v>0</v>
      </c>
      <c r="J146" s="108">
        <v>0</v>
      </c>
      <c r="K146" s="108">
        <v>0</v>
      </c>
      <c r="L146" s="103">
        <v>0</v>
      </c>
      <c r="M146" s="103">
        <v>0</v>
      </c>
      <c r="N146" s="108">
        <v>10</v>
      </c>
      <c r="O146" s="108">
        <v>0</v>
      </c>
      <c r="P146" s="108">
        <v>0</v>
      </c>
      <c r="Q146" s="108">
        <v>0</v>
      </c>
      <c r="R146" s="108">
        <v>0</v>
      </c>
      <c r="S146" s="103">
        <v>0</v>
      </c>
      <c r="T146" s="103">
        <v>0</v>
      </c>
      <c r="U146" s="103">
        <v>0</v>
      </c>
      <c r="V146" s="103">
        <v>0</v>
      </c>
      <c r="W146" s="108">
        <v>3</v>
      </c>
      <c r="X146" s="108">
        <v>0</v>
      </c>
      <c r="Y146" s="108">
        <v>0</v>
      </c>
      <c r="Z146" s="108">
        <v>0</v>
      </c>
      <c r="AA146" s="108">
        <v>0</v>
      </c>
      <c r="AB146" s="105">
        <v>0</v>
      </c>
    </row>
    <row r="147" spans="1:28">
      <c r="A147" s="107">
        <v>146</v>
      </c>
      <c r="B147" s="102">
        <v>58</v>
      </c>
      <c r="C147" s="108">
        <v>47</v>
      </c>
      <c r="D147" s="103">
        <v>1</v>
      </c>
      <c r="E147" s="108">
        <v>6</v>
      </c>
      <c r="F147" s="103">
        <v>4</v>
      </c>
      <c r="G147" s="108">
        <v>3</v>
      </c>
      <c r="H147" s="103">
        <v>0</v>
      </c>
      <c r="I147" s="103">
        <v>0</v>
      </c>
      <c r="J147" s="108">
        <v>1</v>
      </c>
      <c r="K147" s="108">
        <v>2</v>
      </c>
      <c r="L147" s="103">
        <v>0</v>
      </c>
      <c r="M147" s="103">
        <v>0</v>
      </c>
      <c r="N147" s="108">
        <v>3</v>
      </c>
      <c r="O147" s="108">
        <v>10</v>
      </c>
      <c r="P147" s="108">
        <v>0</v>
      </c>
      <c r="Q147" s="108">
        <v>0</v>
      </c>
      <c r="R147" s="108">
        <v>0</v>
      </c>
      <c r="S147" s="103">
        <v>1</v>
      </c>
      <c r="T147" s="103">
        <v>10</v>
      </c>
      <c r="U147" s="103">
        <v>0</v>
      </c>
      <c r="V147" s="103">
        <v>0</v>
      </c>
      <c r="W147" s="108">
        <v>2</v>
      </c>
      <c r="X147" s="108">
        <v>0</v>
      </c>
      <c r="Y147" s="108">
        <v>0</v>
      </c>
      <c r="Z147" s="108">
        <v>0</v>
      </c>
      <c r="AA147" s="108">
        <v>0</v>
      </c>
      <c r="AB147" s="105">
        <v>0</v>
      </c>
    </row>
    <row r="148" spans="1:28">
      <c r="A148" s="107">
        <v>147</v>
      </c>
      <c r="B148" s="102">
        <v>58</v>
      </c>
      <c r="C148" s="108">
        <v>25</v>
      </c>
      <c r="D148" s="103">
        <v>1</v>
      </c>
      <c r="E148" s="108">
        <v>5</v>
      </c>
      <c r="F148" s="103">
        <v>2</v>
      </c>
      <c r="G148" s="108">
        <v>3</v>
      </c>
      <c r="H148" s="103">
        <v>0</v>
      </c>
      <c r="I148" s="103">
        <v>0</v>
      </c>
      <c r="J148" s="108">
        <v>0</v>
      </c>
      <c r="K148" s="108">
        <v>0</v>
      </c>
      <c r="L148" s="103">
        <v>0</v>
      </c>
      <c r="M148" s="103">
        <v>0</v>
      </c>
      <c r="N148" s="108">
        <v>10</v>
      </c>
      <c r="O148" s="108">
        <v>0</v>
      </c>
      <c r="P148" s="108">
        <v>0</v>
      </c>
      <c r="Q148" s="108">
        <v>0</v>
      </c>
      <c r="R148" s="108">
        <v>0</v>
      </c>
      <c r="S148" s="103">
        <v>0</v>
      </c>
      <c r="T148" s="103">
        <v>0</v>
      </c>
      <c r="U148" s="103">
        <v>0</v>
      </c>
      <c r="V148" s="103">
        <v>0</v>
      </c>
      <c r="W148" s="108">
        <v>0</v>
      </c>
      <c r="X148" s="108">
        <v>0</v>
      </c>
      <c r="Y148" s="108">
        <v>0</v>
      </c>
      <c r="Z148" s="108">
        <v>0</v>
      </c>
      <c r="AA148" s="108">
        <v>0</v>
      </c>
      <c r="AB148" s="105">
        <v>0</v>
      </c>
    </row>
    <row r="149" spans="1:28">
      <c r="A149" s="107">
        <v>148</v>
      </c>
      <c r="B149" s="102">
        <v>58</v>
      </c>
      <c r="C149" s="108">
        <v>41</v>
      </c>
      <c r="D149" s="103">
        <v>2</v>
      </c>
      <c r="E149" s="108">
        <v>5</v>
      </c>
      <c r="F149" s="103">
        <v>4</v>
      </c>
      <c r="G149" s="108">
        <v>2</v>
      </c>
      <c r="H149" s="103">
        <v>0</v>
      </c>
      <c r="I149" s="103">
        <v>0</v>
      </c>
      <c r="J149" s="108">
        <v>0</v>
      </c>
      <c r="K149" s="108">
        <v>0</v>
      </c>
      <c r="L149" s="103">
        <v>0</v>
      </c>
      <c r="M149" s="103">
        <v>0</v>
      </c>
      <c r="N149" s="108">
        <v>4</v>
      </c>
      <c r="O149" s="108">
        <v>5</v>
      </c>
      <c r="P149" s="108">
        <v>10</v>
      </c>
      <c r="Q149" s="108">
        <v>0</v>
      </c>
      <c r="R149" s="108">
        <v>0</v>
      </c>
      <c r="S149" s="103">
        <v>6</v>
      </c>
      <c r="T149" s="103">
        <v>0</v>
      </c>
      <c r="U149" s="103">
        <v>0</v>
      </c>
      <c r="V149" s="103">
        <v>0</v>
      </c>
      <c r="W149" s="108">
        <v>2</v>
      </c>
      <c r="X149" s="108">
        <v>0</v>
      </c>
      <c r="Y149" s="108">
        <v>0</v>
      </c>
      <c r="Z149" s="108">
        <v>0</v>
      </c>
      <c r="AA149" s="108">
        <v>0</v>
      </c>
      <c r="AB149" s="105">
        <v>0</v>
      </c>
    </row>
    <row r="150" spans="1:28">
      <c r="A150" s="107">
        <v>149</v>
      </c>
      <c r="B150" s="102">
        <v>58</v>
      </c>
      <c r="C150" s="108">
        <v>13</v>
      </c>
      <c r="D150" s="103">
        <v>1</v>
      </c>
      <c r="E150" s="108">
        <v>3</v>
      </c>
      <c r="F150" s="103">
        <v>2</v>
      </c>
      <c r="G150" s="108">
        <v>2</v>
      </c>
      <c r="H150" s="103">
        <v>0</v>
      </c>
      <c r="I150" s="103">
        <v>0</v>
      </c>
      <c r="J150" s="108">
        <v>0</v>
      </c>
      <c r="K150" s="108">
        <v>0</v>
      </c>
      <c r="L150" s="103">
        <v>0</v>
      </c>
      <c r="M150" s="103">
        <v>0</v>
      </c>
      <c r="N150" s="108">
        <v>10</v>
      </c>
      <c r="O150" s="108">
        <v>0</v>
      </c>
      <c r="P150" s="108">
        <v>0</v>
      </c>
      <c r="Q150" s="108">
        <v>0</v>
      </c>
      <c r="R150" s="108">
        <v>0</v>
      </c>
      <c r="S150" s="103">
        <v>0</v>
      </c>
      <c r="T150" s="103">
        <v>0</v>
      </c>
      <c r="U150" s="103">
        <v>0</v>
      </c>
      <c r="V150" s="103">
        <v>0</v>
      </c>
      <c r="W150" s="108">
        <v>0</v>
      </c>
      <c r="X150" s="108">
        <v>0</v>
      </c>
      <c r="Y150" s="108">
        <v>0</v>
      </c>
      <c r="Z150" s="108">
        <v>0</v>
      </c>
      <c r="AA150" s="108">
        <v>0</v>
      </c>
      <c r="AB150" s="105">
        <v>0</v>
      </c>
    </row>
    <row r="151" spans="1:28">
      <c r="A151" s="107">
        <v>150</v>
      </c>
      <c r="B151" s="102">
        <v>58</v>
      </c>
      <c r="C151" s="108">
        <v>1</v>
      </c>
      <c r="D151" s="103">
        <v>1</v>
      </c>
      <c r="E151" s="108">
        <v>1</v>
      </c>
      <c r="F151" s="103">
        <v>1</v>
      </c>
      <c r="G151" s="108">
        <v>2</v>
      </c>
      <c r="H151" s="103">
        <v>0</v>
      </c>
      <c r="I151" s="103">
        <v>0</v>
      </c>
      <c r="J151" s="108">
        <v>0</v>
      </c>
      <c r="K151" s="108">
        <v>0</v>
      </c>
      <c r="L151" s="103">
        <v>0</v>
      </c>
      <c r="M151" s="103">
        <v>0</v>
      </c>
      <c r="N151" s="108">
        <v>10</v>
      </c>
      <c r="O151" s="108">
        <v>0</v>
      </c>
      <c r="P151" s="108">
        <v>0</v>
      </c>
      <c r="Q151" s="108">
        <v>0</v>
      </c>
      <c r="R151" s="108">
        <v>0</v>
      </c>
      <c r="S151" s="103">
        <v>0</v>
      </c>
      <c r="T151" s="103">
        <v>0</v>
      </c>
      <c r="U151" s="103">
        <v>0</v>
      </c>
      <c r="V151" s="103">
        <v>0</v>
      </c>
      <c r="W151" s="108">
        <v>0</v>
      </c>
      <c r="X151" s="108">
        <v>0</v>
      </c>
      <c r="Y151" s="108">
        <v>0</v>
      </c>
      <c r="Z151" s="108">
        <v>0</v>
      </c>
      <c r="AA151" s="108">
        <v>0</v>
      </c>
      <c r="AB151" s="105">
        <v>0</v>
      </c>
    </row>
    <row r="152" spans="1:28">
      <c r="A152" s="107">
        <v>151</v>
      </c>
      <c r="B152" s="102">
        <v>59</v>
      </c>
      <c r="C152" s="108">
        <v>69</v>
      </c>
      <c r="D152" s="103">
        <v>2</v>
      </c>
      <c r="E152" s="108">
        <v>5</v>
      </c>
      <c r="F152" s="103">
        <v>4</v>
      </c>
      <c r="G152" s="108">
        <v>3</v>
      </c>
      <c r="H152" s="103">
        <v>0</v>
      </c>
      <c r="I152" s="103">
        <v>0</v>
      </c>
      <c r="J152" s="108">
        <v>0</v>
      </c>
      <c r="K152" s="108">
        <v>0</v>
      </c>
      <c r="L152" s="103">
        <v>0</v>
      </c>
      <c r="M152" s="103">
        <v>0</v>
      </c>
      <c r="N152" s="108">
        <v>3</v>
      </c>
      <c r="O152" s="108">
        <v>10</v>
      </c>
      <c r="P152" s="108">
        <v>0</v>
      </c>
      <c r="Q152" s="108">
        <v>0</v>
      </c>
      <c r="R152" s="108">
        <v>0</v>
      </c>
      <c r="S152" s="103">
        <v>0</v>
      </c>
      <c r="T152" s="103">
        <v>0</v>
      </c>
      <c r="U152" s="103">
        <v>0</v>
      </c>
      <c r="V152" s="103">
        <v>0</v>
      </c>
      <c r="W152" s="108">
        <v>0</v>
      </c>
      <c r="X152" s="108">
        <v>0</v>
      </c>
      <c r="Y152" s="108">
        <v>0</v>
      </c>
      <c r="Z152" s="108">
        <v>0</v>
      </c>
      <c r="AA152" s="108">
        <v>0</v>
      </c>
      <c r="AB152" s="105">
        <v>0</v>
      </c>
    </row>
    <row r="153" spans="1:28">
      <c r="A153" s="107">
        <v>152</v>
      </c>
      <c r="B153" s="102">
        <v>59</v>
      </c>
      <c r="C153" s="108">
        <v>63</v>
      </c>
      <c r="D153" s="103">
        <v>1</v>
      </c>
      <c r="E153" s="108">
        <v>4</v>
      </c>
      <c r="F153" s="103">
        <v>3</v>
      </c>
      <c r="G153" s="108">
        <v>3</v>
      </c>
      <c r="H153" s="103">
        <v>0</v>
      </c>
      <c r="I153" s="103">
        <v>0</v>
      </c>
      <c r="J153" s="108">
        <v>0</v>
      </c>
      <c r="K153" s="108">
        <v>0</v>
      </c>
      <c r="L153" s="103">
        <v>0</v>
      </c>
      <c r="M153" s="103">
        <v>0</v>
      </c>
      <c r="N153" s="108">
        <v>3</v>
      </c>
      <c r="O153" s="108">
        <v>5</v>
      </c>
      <c r="P153" s="108">
        <v>10</v>
      </c>
      <c r="Q153" s="108">
        <v>0</v>
      </c>
      <c r="R153" s="108">
        <v>0</v>
      </c>
      <c r="S153" s="103">
        <v>1</v>
      </c>
      <c r="T153" s="103">
        <v>0</v>
      </c>
      <c r="U153" s="103">
        <v>0</v>
      </c>
      <c r="V153" s="103">
        <v>0</v>
      </c>
      <c r="W153" s="108">
        <v>2</v>
      </c>
      <c r="X153" s="108">
        <v>0</v>
      </c>
      <c r="Y153" s="108">
        <v>0</v>
      </c>
      <c r="Z153" s="108">
        <v>0</v>
      </c>
      <c r="AA153" s="108">
        <v>0</v>
      </c>
      <c r="AB153" s="105">
        <v>0</v>
      </c>
    </row>
    <row r="154" spans="1:28">
      <c r="A154" s="107">
        <v>153</v>
      </c>
      <c r="B154" s="102">
        <v>60</v>
      </c>
      <c r="C154" s="108">
        <v>45</v>
      </c>
      <c r="D154" s="103">
        <v>1</v>
      </c>
      <c r="E154" s="108">
        <v>6</v>
      </c>
      <c r="F154" s="103">
        <v>4</v>
      </c>
      <c r="G154" s="108">
        <v>3</v>
      </c>
      <c r="H154" s="103">
        <v>0</v>
      </c>
      <c r="I154" s="103">
        <v>0</v>
      </c>
      <c r="J154" s="108">
        <v>1</v>
      </c>
      <c r="K154" s="108">
        <v>2</v>
      </c>
      <c r="L154" s="103">
        <v>0</v>
      </c>
      <c r="M154" s="103">
        <v>0</v>
      </c>
      <c r="N154" s="108">
        <v>3</v>
      </c>
      <c r="O154" s="108">
        <v>10</v>
      </c>
      <c r="P154" s="108">
        <v>0</v>
      </c>
      <c r="Q154" s="108">
        <v>0</v>
      </c>
      <c r="R154" s="108">
        <v>0</v>
      </c>
      <c r="S154" s="103">
        <v>1</v>
      </c>
      <c r="T154" s="103">
        <v>0</v>
      </c>
      <c r="U154" s="103">
        <v>0</v>
      </c>
      <c r="V154" s="103">
        <v>0</v>
      </c>
      <c r="W154" s="108">
        <v>4</v>
      </c>
      <c r="X154" s="108">
        <v>0</v>
      </c>
      <c r="Y154" s="108">
        <v>0</v>
      </c>
      <c r="Z154" s="108">
        <v>0</v>
      </c>
      <c r="AA154" s="108">
        <v>0</v>
      </c>
      <c r="AB154" s="105">
        <v>0</v>
      </c>
    </row>
    <row r="155" spans="1:28">
      <c r="A155" s="107">
        <v>154</v>
      </c>
      <c r="B155" s="102">
        <v>60</v>
      </c>
      <c r="C155" s="108">
        <v>47</v>
      </c>
      <c r="D155" s="103">
        <v>2</v>
      </c>
      <c r="E155" s="108">
        <v>5</v>
      </c>
      <c r="F155" s="103">
        <v>7</v>
      </c>
      <c r="G155" s="108">
        <v>3</v>
      </c>
      <c r="H155" s="103">
        <v>0</v>
      </c>
      <c r="I155" s="103">
        <v>0</v>
      </c>
      <c r="J155" s="108">
        <v>0</v>
      </c>
      <c r="K155" s="108">
        <v>0</v>
      </c>
      <c r="L155" s="103">
        <v>0</v>
      </c>
      <c r="M155" s="103">
        <v>0</v>
      </c>
      <c r="N155" s="108">
        <v>3</v>
      </c>
      <c r="O155" s="108">
        <v>5</v>
      </c>
      <c r="P155" s="108">
        <v>10</v>
      </c>
      <c r="Q155" s="108">
        <v>0</v>
      </c>
      <c r="R155" s="108">
        <v>0</v>
      </c>
      <c r="S155" s="103">
        <v>7</v>
      </c>
      <c r="T155" s="103">
        <v>0</v>
      </c>
      <c r="U155" s="103">
        <v>0</v>
      </c>
      <c r="V155" s="103">
        <v>0</v>
      </c>
      <c r="W155" s="108">
        <v>4</v>
      </c>
      <c r="X155" s="108">
        <v>0</v>
      </c>
      <c r="Y155" s="108">
        <v>0</v>
      </c>
      <c r="Z155" s="108">
        <v>0</v>
      </c>
      <c r="AA155" s="108">
        <v>0</v>
      </c>
      <c r="AB155" s="105">
        <v>0</v>
      </c>
    </row>
    <row r="156" spans="1:28">
      <c r="A156" s="107">
        <v>155</v>
      </c>
      <c r="B156" s="102">
        <v>60</v>
      </c>
      <c r="C156" s="108">
        <v>19</v>
      </c>
      <c r="D156" s="103">
        <v>1</v>
      </c>
      <c r="E156" s="108">
        <v>4</v>
      </c>
      <c r="F156" s="103">
        <v>2</v>
      </c>
      <c r="G156" s="108">
        <v>3</v>
      </c>
      <c r="H156" s="103">
        <v>0</v>
      </c>
      <c r="I156" s="103">
        <v>0</v>
      </c>
      <c r="J156" s="108">
        <v>0</v>
      </c>
      <c r="K156" s="108">
        <v>0</v>
      </c>
      <c r="L156" s="103">
        <v>0</v>
      </c>
      <c r="M156" s="103">
        <v>0</v>
      </c>
      <c r="N156" s="108">
        <v>10</v>
      </c>
      <c r="O156" s="108">
        <v>0</v>
      </c>
      <c r="P156" s="108">
        <v>0</v>
      </c>
      <c r="Q156" s="108">
        <v>0</v>
      </c>
      <c r="R156" s="108">
        <v>0</v>
      </c>
      <c r="S156" s="103">
        <v>0</v>
      </c>
      <c r="T156" s="103">
        <v>0</v>
      </c>
      <c r="U156" s="103">
        <v>0</v>
      </c>
      <c r="V156" s="103">
        <v>0</v>
      </c>
      <c r="W156" s="108">
        <v>3</v>
      </c>
      <c r="X156" s="108">
        <v>0</v>
      </c>
      <c r="Y156" s="108">
        <v>0</v>
      </c>
      <c r="Z156" s="108">
        <v>0</v>
      </c>
      <c r="AA156" s="108">
        <v>0</v>
      </c>
      <c r="AB156" s="105">
        <v>0</v>
      </c>
    </row>
    <row r="157" spans="1:28">
      <c r="A157" s="107">
        <v>156</v>
      </c>
      <c r="B157" s="102">
        <v>60</v>
      </c>
      <c r="C157" s="108">
        <v>14</v>
      </c>
      <c r="D157" s="103">
        <v>2</v>
      </c>
      <c r="E157" s="108">
        <v>4</v>
      </c>
      <c r="F157" s="103">
        <v>2</v>
      </c>
      <c r="G157" s="108">
        <v>2</v>
      </c>
      <c r="H157" s="103">
        <v>0</v>
      </c>
      <c r="I157" s="103">
        <v>0</v>
      </c>
      <c r="J157" s="108">
        <v>0</v>
      </c>
      <c r="K157" s="108">
        <v>0</v>
      </c>
      <c r="L157" s="103">
        <v>0</v>
      </c>
      <c r="M157" s="103">
        <v>0</v>
      </c>
      <c r="N157" s="108">
        <v>10</v>
      </c>
      <c r="O157" s="108">
        <v>0</v>
      </c>
      <c r="P157" s="108">
        <v>0</v>
      </c>
      <c r="Q157" s="108">
        <v>0</v>
      </c>
      <c r="R157" s="108">
        <v>0</v>
      </c>
      <c r="S157" s="103">
        <v>0</v>
      </c>
      <c r="T157" s="103">
        <v>0</v>
      </c>
      <c r="U157" s="103">
        <v>0</v>
      </c>
      <c r="V157" s="103">
        <v>0</v>
      </c>
      <c r="W157" s="108">
        <v>0</v>
      </c>
      <c r="X157" s="108">
        <v>0</v>
      </c>
      <c r="Y157" s="108">
        <v>0</v>
      </c>
      <c r="Z157" s="108">
        <v>0</v>
      </c>
      <c r="AA157" s="108">
        <v>0</v>
      </c>
      <c r="AB157" s="105">
        <v>0</v>
      </c>
    </row>
    <row r="158" spans="1:28">
      <c r="A158" s="107">
        <v>157</v>
      </c>
      <c r="B158" s="102">
        <v>61</v>
      </c>
      <c r="C158" s="108">
        <v>66</v>
      </c>
      <c r="D158" s="103">
        <v>2</v>
      </c>
      <c r="E158" s="108">
        <v>5</v>
      </c>
      <c r="F158" s="103">
        <v>3</v>
      </c>
      <c r="G158" s="108">
        <v>3</v>
      </c>
      <c r="H158" s="103">
        <v>0</v>
      </c>
      <c r="I158" s="103">
        <v>0</v>
      </c>
      <c r="J158" s="108">
        <v>0</v>
      </c>
      <c r="K158" s="108">
        <v>0</v>
      </c>
      <c r="L158" s="103">
        <v>0</v>
      </c>
      <c r="M158" s="103">
        <v>0</v>
      </c>
      <c r="N158" s="108">
        <v>3</v>
      </c>
      <c r="O158" s="108">
        <v>5</v>
      </c>
      <c r="P158" s="108">
        <v>10</v>
      </c>
      <c r="Q158" s="108">
        <v>0</v>
      </c>
      <c r="R158" s="108">
        <v>0</v>
      </c>
      <c r="S158" s="103">
        <v>1</v>
      </c>
      <c r="T158" s="103">
        <v>10</v>
      </c>
      <c r="U158" s="103">
        <v>0</v>
      </c>
      <c r="V158" s="103">
        <v>0</v>
      </c>
      <c r="W158" s="108">
        <v>0</v>
      </c>
      <c r="X158" s="108">
        <v>0</v>
      </c>
      <c r="Y158" s="108">
        <v>0</v>
      </c>
      <c r="Z158" s="108">
        <v>0</v>
      </c>
      <c r="AA158" s="108">
        <v>0</v>
      </c>
      <c r="AB158" s="105">
        <v>0</v>
      </c>
    </row>
    <row r="159" spans="1:28">
      <c r="A159" s="107">
        <v>158</v>
      </c>
      <c r="B159" s="102">
        <v>61</v>
      </c>
      <c r="C159" s="108">
        <v>61</v>
      </c>
      <c r="D159" s="103">
        <v>1</v>
      </c>
      <c r="E159" s="108">
        <v>4</v>
      </c>
      <c r="F159" s="103">
        <v>3</v>
      </c>
      <c r="G159" s="108">
        <v>3</v>
      </c>
      <c r="H159" s="103">
        <v>0</v>
      </c>
      <c r="I159" s="103">
        <v>0</v>
      </c>
      <c r="J159" s="108">
        <v>0</v>
      </c>
      <c r="K159" s="108">
        <v>0</v>
      </c>
      <c r="L159" s="103">
        <v>0</v>
      </c>
      <c r="M159" s="103">
        <v>0</v>
      </c>
      <c r="N159" s="108">
        <v>3</v>
      </c>
      <c r="O159" s="108">
        <v>5</v>
      </c>
      <c r="P159" s="108">
        <v>10</v>
      </c>
      <c r="Q159" s="108">
        <v>0</v>
      </c>
      <c r="R159" s="108">
        <v>0</v>
      </c>
      <c r="S159" s="103">
        <v>7</v>
      </c>
      <c r="T159" s="103">
        <v>0</v>
      </c>
      <c r="U159" s="103">
        <v>0</v>
      </c>
      <c r="V159" s="103">
        <v>0</v>
      </c>
      <c r="W159" s="108">
        <v>0</v>
      </c>
      <c r="X159" s="108">
        <v>0</v>
      </c>
      <c r="Y159" s="108">
        <v>0</v>
      </c>
      <c r="Z159" s="108">
        <v>0</v>
      </c>
      <c r="AA159" s="108">
        <v>0</v>
      </c>
      <c r="AB159" s="105">
        <v>0</v>
      </c>
    </row>
    <row r="160" spans="1:28">
      <c r="A160" s="107">
        <v>159</v>
      </c>
      <c r="B160" s="102">
        <v>61</v>
      </c>
      <c r="C160" s="108">
        <v>31</v>
      </c>
      <c r="D160" s="103">
        <v>1</v>
      </c>
      <c r="E160" s="108">
        <v>5</v>
      </c>
      <c r="F160" s="103">
        <v>4</v>
      </c>
      <c r="G160" s="108">
        <v>3</v>
      </c>
      <c r="H160" s="103">
        <v>0</v>
      </c>
      <c r="I160" s="103">
        <v>0</v>
      </c>
      <c r="J160" s="108">
        <v>0</v>
      </c>
      <c r="K160" s="108">
        <v>0</v>
      </c>
      <c r="L160" s="103">
        <v>0</v>
      </c>
      <c r="M160" s="103">
        <v>0</v>
      </c>
      <c r="N160" s="108">
        <v>10</v>
      </c>
      <c r="O160" s="108">
        <v>0</v>
      </c>
      <c r="P160" s="108">
        <v>0</v>
      </c>
      <c r="Q160" s="108">
        <v>0</v>
      </c>
      <c r="R160" s="108">
        <v>0</v>
      </c>
      <c r="S160" s="103">
        <v>0</v>
      </c>
      <c r="T160" s="103">
        <v>0</v>
      </c>
      <c r="U160" s="103">
        <v>0</v>
      </c>
      <c r="V160" s="103">
        <v>0</v>
      </c>
      <c r="W160" s="108">
        <v>0</v>
      </c>
      <c r="X160" s="108">
        <v>0</v>
      </c>
      <c r="Y160" s="108">
        <v>0</v>
      </c>
      <c r="Z160" s="108">
        <v>0</v>
      </c>
      <c r="AA160" s="108">
        <v>0</v>
      </c>
      <c r="AB160" s="105">
        <v>0</v>
      </c>
    </row>
    <row r="161" spans="1:28">
      <c r="A161" s="107">
        <v>160</v>
      </c>
      <c r="B161" s="102">
        <v>61</v>
      </c>
      <c r="C161" s="108">
        <v>3</v>
      </c>
      <c r="D161" s="103">
        <v>2</v>
      </c>
      <c r="E161" s="108">
        <v>1</v>
      </c>
      <c r="F161" s="103">
        <v>1</v>
      </c>
      <c r="G161" s="108">
        <v>2</v>
      </c>
      <c r="H161" s="103">
        <v>0</v>
      </c>
      <c r="I161" s="103">
        <v>0</v>
      </c>
      <c r="J161" s="108">
        <v>0</v>
      </c>
      <c r="K161" s="108">
        <v>0</v>
      </c>
      <c r="L161" s="103">
        <v>0</v>
      </c>
      <c r="M161" s="103">
        <v>0</v>
      </c>
      <c r="N161" s="108">
        <v>10</v>
      </c>
      <c r="O161" s="108">
        <v>0</v>
      </c>
      <c r="P161" s="108">
        <v>0</v>
      </c>
      <c r="Q161" s="108">
        <v>0</v>
      </c>
      <c r="R161" s="108">
        <v>0</v>
      </c>
      <c r="S161" s="103">
        <v>0</v>
      </c>
      <c r="T161" s="103">
        <v>0</v>
      </c>
      <c r="U161" s="103">
        <v>0</v>
      </c>
      <c r="V161" s="103">
        <v>0</v>
      </c>
      <c r="W161" s="108">
        <v>0</v>
      </c>
      <c r="X161" s="108">
        <v>0</v>
      </c>
      <c r="Y161" s="108">
        <v>0</v>
      </c>
      <c r="Z161" s="108">
        <v>0</v>
      </c>
      <c r="AA161" s="108">
        <v>0</v>
      </c>
      <c r="AB161" s="105">
        <v>0</v>
      </c>
    </row>
    <row r="162" spans="1:28">
      <c r="A162" s="107">
        <v>161</v>
      </c>
      <c r="B162" s="102">
        <v>61</v>
      </c>
      <c r="C162" s="108">
        <v>36</v>
      </c>
      <c r="D162" s="103">
        <v>2</v>
      </c>
      <c r="E162" s="108">
        <v>4</v>
      </c>
      <c r="F162" s="103">
        <v>4</v>
      </c>
      <c r="G162" s="108">
        <v>2</v>
      </c>
      <c r="H162" s="103">
        <v>0</v>
      </c>
      <c r="I162" s="103">
        <v>0</v>
      </c>
      <c r="J162" s="108">
        <v>3</v>
      </c>
      <c r="K162" s="108">
        <v>0</v>
      </c>
      <c r="L162" s="103">
        <v>0</v>
      </c>
      <c r="M162" s="103">
        <v>0</v>
      </c>
      <c r="N162" s="108">
        <v>2</v>
      </c>
      <c r="O162" s="108">
        <v>10</v>
      </c>
      <c r="P162" s="108">
        <v>0</v>
      </c>
      <c r="Q162" s="108">
        <v>0</v>
      </c>
      <c r="R162" s="108">
        <v>0</v>
      </c>
      <c r="S162" s="103">
        <v>0</v>
      </c>
      <c r="T162" s="103">
        <v>0</v>
      </c>
      <c r="U162" s="103">
        <v>0</v>
      </c>
      <c r="V162" s="103">
        <v>0</v>
      </c>
      <c r="W162" s="108">
        <v>0</v>
      </c>
      <c r="X162" s="108">
        <v>0</v>
      </c>
      <c r="Y162" s="108">
        <v>0</v>
      </c>
      <c r="Z162" s="108">
        <v>0</v>
      </c>
      <c r="AA162" s="108">
        <v>0</v>
      </c>
      <c r="AB162" s="105">
        <v>0</v>
      </c>
    </row>
    <row r="163" spans="1:28">
      <c r="A163" s="107">
        <v>162</v>
      </c>
      <c r="B163" s="102">
        <v>62</v>
      </c>
      <c r="C163" s="108">
        <v>45</v>
      </c>
      <c r="D163" s="103">
        <v>1</v>
      </c>
      <c r="E163" s="108">
        <v>4</v>
      </c>
      <c r="F163" s="103">
        <v>3</v>
      </c>
      <c r="G163" s="108">
        <v>3</v>
      </c>
      <c r="H163" s="103">
        <v>0</v>
      </c>
      <c r="I163" s="103">
        <v>0</v>
      </c>
      <c r="J163" s="108">
        <v>0</v>
      </c>
      <c r="K163" s="108">
        <v>0</v>
      </c>
      <c r="L163" s="103">
        <v>0</v>
      </c>
      <c r="M163" s="103">
        <v>0</v>
      </c>
      <c r="N163" s="108">
        <v>3</v>
      </c>
      <c r="O163" s="108">
        <v>10</v>
      </c>
      <c r="P163" s="108">
        <v>0</v>
      </c>
      <c r="Q163" s="108">
        <v>0</v>
      </c>
      <c r="R163" s="108">
        <v>0</v>
      </c>
      <c r="S163" s="103">
        <v>0</v>
      </c>
      <c r="T163" s="103">
        <v>0</v>
      </c>
      <c r="U163" s="103">
        <v>0</v>
      </c>
      <c r="V163" s="103">
        <v>0</v>
      </c>
      <c r="W163" s="108">
        <v>4</v>
      </c>
      <c r="X163" s="108">
        <v>0</v>
      </c>
      <c r="Y163" s="108">
        <v>0</v>
      </c>
      <c r="Z163" s="108">
        <v>0</v>
      </c>
      <c r="AA163" s="108">
        <v>0</v>
      </c>
      <c r="AB163" s="105">
        <v>0</v>
      </c>
    </row>
    <row r="164" spans="1:28">
      <c r="A164" s="107">
        <v>163</v>
      </c>
      <c r="B164" s="102">
        <v>62</v>
      </c>
      <c r="C164" s="108">
        <v>19</v>
      </c>
      <c r="D164" s="103">
        <v>1</v>
      </c>
      <c r="E164" s="108">
        <v>4</v>
      </c>
      <c r="F164" s="103">
        <v>2</v>
      </c>
      <c r="G164" s="108">
        <v>3</v>
      </c>
      <c r="H164" s="103">
        <v>0</v>
      </c>
      <c r="I164" s="103">
        <v>0</v>
      </c>
      <c r="J164" s="108">
        <v>0</v>
      </c>
      <c r="K164" s="108">
        <v>0</v>
      </c>
      <c r="L164" s="103">
        <v>0</v>
      </c>
      <c r="M164" s="103">
        <v>0</v>
      </c>
      <c r="N164" s="108">
        <v>10</v>
      </c>
      <c r="O164" s="108">
        <v>0</v>
      </c>
      <c r="P164" s="108">
        <v>0</v>
      </c>
      <c r="Q164" s="108">
        <v>0</v>
      </c>
      <c r="R164" s="108">
        <v>0</v>
      </c>
      <c r="S164" s="103">
        <v>1</v>
      </c>
      <c r="T164" s="103">
        <v>0</v>
      </c>
      <c r="U164" s="103">
        <v>0</v>
      </c>
      <c r="V164" s="103">
        <v>0</v>
      </c>
      <c r="W164" s="108">
        <v>4</v>
      </c>
      <c r="X164" s="108">
        <v>0</v>
      </c>
      <c r="Y164" s="108">
        <v>0</v>
      </c>
      <c r="Z164" s="108">
        <v>0</v>
      </c>
      <c r="AA164" s="108">
        <v>0</v>
      </c>
      <c r="AB164" s="105">
        <v>0</v>
      </c>
    </row>
    <row r="165" spans="1:28">
      <c r="A165" s="107">
        <v>164</v>
      </c>
      <c r="B165" s="102">
        <v>63</v>
      </c>
      <c r="C165" s="108">
        <v>17</v>
      </c>
      <c r="D165" s="103">
        <v>1</v>
      </c>
      <c r="E165" s="108">
        <v>4</v>
      </c>
      <c r="F165" s="103">
        <v>2</v>
      </c>
      <c r="G165" s="108">
        <v>2</v>
      </c>
      <c r="H165" s="103">
        <v>0</v>
      </c>
      <c r="I165" s="103">
        <v>0</v>
      </c>
      <c r="J165" s="108">
        <v>0</v>
      </c>
      <c r="K165" s="108">
        <v>0</v>
      </c>
      <c r="L165" s="103">
        <v>0</v>
      </c>
      <c r="M165" s="103">
        <v>0</v>
      </c>
      <c r="N165" s="108">
        <v>10</v>
      </c>
      <c r="O165" s="108">
        <v>0</v>
      </c>
      <c r="P165" s="108">
        <v>0</v>
      </c>
      <c r="Q165" s="108">
        <v>0</v>
      </c>
      <c r="R165" s="108">
        <v>0</v>
      </c>
      <c r="S165" s="103">
        <v>0</v>
      </c>
      <c r="T165" s="103">
        <v>0</v>
      </c>
      <c r="U165" s="103">
        <v>0</v>
      </c>
      <c r="V165" s="103">
        <v>0</v>
      </c>
      <c r="W165" s="108">
        <v>0</v>
      </c>
      <c r="X165" s="108">
        <v>0</v>
      </c>
      <c r="Y165" s="108">
        <v>0</v>
      </c>
      <c r="Z165" s="108">
        <v>0</v>
      </c>
      <c r="AA165" s="108">
        <v>0</v>
      </c>
      <c r="AB165" s="105">
        <v>0</v>
      </c>
    </row>
    <row r="166" spans="1:28">
      <c r="A166" s="107">
        <v>165</v>
      </c>
      <c r="B166" s="102">
        <v>63</v>
      </c>
      <c r="C166" s="108">
        <v>24</v>
      </c>
      <c r="D166" s="103">
        <v>1</v>
      </c>
      <c r="E166" s="108">
        <v>5</v>
      </c>
      <c r="F166" s="103">
        <v>2</v>
      </c>
      <c r="G166" s="108">
        <v>2</v>
      </c>
      <c r="H166" s="103">
        <v>0</v>
      </c>
      <c r="I166" s="103">
        <v>0</v>
      </c>
      <c r="J166" s="108">
        <v>0</v>
      </c>
      <c r="K166" s="108">
        <v>0</v>
      </c>
      <c r="L166" s="103">
        <v>0</v>
      </c>
      <c r="M166" s="103">
        <v>0</v>
      </c>
      <c r="N166" s="108">
        <v>10</v>
      </c>
      <c r="O166" s="108">
        <v>0</v>
      </c>
      <c r="P166" s="108">
        <v>0</v>
      </c>
      <c r="Q166" s="108">
        <v>0</v>
      </c>
      <c r="R166" s="108">
        <v>0</v>
      </c>
      <c r="S166" s="103">
        <v>0</v>
      </c>
      <c r="T166" s="103">
        <v>0</v>
      </c>
      <c r="U166" s="103">
        <v>0</v>
      </c>
      <c r="V166" s="103">
        <v>0</v>
      </c>
      <c r="W166" s="108">
        <v>0</v>
      </c>
      <c r="X166" s="108">
        <v>0</v>
      </c>
      <c r="Y166" s="108">
        <v>0</v>
      </c>
      <c r="Z166" s="108">
        <v>0</v>
      </c>
      <c r="AA166" s="108">
        <v>0</v>
      </c>
      <c r="AB166" s="105">
        <v>0</v>
      </c>
    </row>
    <row r="167" spans="1:28">
      <c r="A167" s="107">
        <v>166</v>
      </c>
      <c r="B167" s="102">
        <v>63</v>
      </c>
      <c r="C167" s="108">
        <v>53</v>
      </c>
      <c r="D167" s="103">
        <v>1</v>
      </c>
      <c r="E167" s="108">
        <v>5</v>
      </c>
      <c r="F167" s="103">
        <v>4</v>
      </c>
      <c r="G167" s="108">
        <v>3</v>
      </c>
      <c r="H167" s="103">
        <v>0</v>
      </c>
      <c r="I167" s="103">
        <v>0</v>
      </c>
      <c r="J167" s="108">
        <v>0</v>
      </c>
      <c r="K167" s="108">
        <v>0</v>
      </c>
      <c r="L167" s="103">
        <v>0</v>
      </c>
      <c r="M167" s="103">
        <v>0</v>
      </c>
      <c r="N167" s="108">
        <v>3</v>
      </c>
      <c r="O167" s="108">
        <v>10</v>
      </c>
      <c r="P167" s="108">
        <v>0</v>
      </c>
      <c r="Q167" s="108">
        <v>0</v>
      </c>
      <c r="R167" s="108">
        <v>0</v>
      </c>
      <c r="S167" s="103">
        <v>7</v>
      </c>
      <c r="T167" s="103">
        <v>0</v>
      </c>
      <c r="U167" s="103">
        <v>0</v>
      </c>
      <c r="V167" s="103">
        <v>0</v>
      </c>
      <c r="W167" s="108">
        <v>2</v>
      </c>
      <c r="X167" s="108">
        <v>0</v>
      </c>
      <c r="Y167" s="108">
        <v>0</v>
      </c>
      <c r="Z167" s="108">
        <v>0</v>
      </c>
      <c r="AA167" s="108">
        <v>0</v>
      </c>
      <c r="AB167" s="105">
        <v>0</v>
      </c>
    </row>
    <row r="168" spans="1:28">
      <c r="A168" s="107">
        <v>167</v>
      </c>
      <c r="B168" s="102">
        <v>63</v>
      </c>
      <c r="C168" s="108">
        <v>56</v>
      </c>
      <c r="D168" s="103">
        <v>2</v>
      </c>
      <c r="E168" s="108">
        <v>5</v>
      </c>
      <c r="F168" s="103">
        <v>4</v>
      </c>
      <c r="G168" s="108">
        <v>3</v>
      </c>
      <c r="H168" s="103">
        <v>0</v>
      </c>
      <c r="I168" s="103">
        <v>0</v>
      </c>
      <c r="J168" s="108">
        <v>0</v>
      </c>
      <c r="K168" s="108">
        <v>0</v>
      </c>
      <c r="L168" s="103">
        <v>0</v>
      </c>
      <c r="M168" s="103">
        <v>0</v>
      </c>
      <c r="N168" s="108">
        <v>6</v>
      </c>
      <c r="O168" s="108">
        <v>10</v>
      </c>
      <c r="P168" s="108">
        <v>0</v>
      </c>
      <c r="Q168" s="108">
        <v>0</v>
      </c>
      <c r="R168" s="108">
        <v>0</v>
      </c>
      <c r="S168" s="103">
        <v>1</v>
      </c>
      <c r="T168" s="103">
        <v>0</v>
      </c>
      <c r="U168" s="103">
        <v>0</v>
      </c>
      <c r="V168" s="103">
        <v>0</v>
      </c>
      <c r="W168" s="108">
        <v>0</v>
      </c>
      <c r="X168" s="108">
        <v>0</v>
      </c>
      <c r="Y168" s="108">
        <v>0</v>
      </c>
      <c r="Z168" s="108">
        <v>0</v>
      </c>
      <c r="AA168" s="108">
        <v>0</v>
      </c>
      <c r="AB168" s="105">
        <v>0</v>
      </c>
    </row>
    <row r="169" spans="1:28">
      <c r="A169" s="107">
        <v>168</v>
      </c>
      <c r="B169" s="102">
        <v>64</v>
      </c>
      <c r="C169" s="108">
        <v>65</v>
      </c>
      <c r="D169" s="103">
        <v>1</v>
      </c>
      <c r="E169" s="108">
        <v>4</v>
      </c>
      <c r="F169" s="103">
        <v>7</v>
      </c>
      <c r="G169" s="108">
        <v>3</v>
      </c>
      <c r="H169" s="103">
        <v>0</v>
      </c>
      <c r="I169" s="103">
        <v>0</v>
      </c>
      <c r="J169" s="108">
        <v>0</v>
      </c>
      <c r="K169" s="108">
        <v>0</v>
      </c>
      <c r="L169" s="103">
        <v>0</v>
      </c>
      <c r="M169" s="103">
        <v>0</v>
      </c>
      <c r="N169" s="108">
        <v>3</v>
      </c>
      <c r="O169" s="108">
        <v>5</v>
      </c>
      <c r="P169" s="108">
        <v>10</v>
      </c>
      <c r="Q169" s="108">
        <v>0</v>
      </c>
      <c r="R169" s="108">
        <v>0</v>
      </c>
      <c r="S169" s="103">
        <v>1</v>
      </c>
      <c r="T169" s="103">
        <v>0</v>
      </c>
      <c r="U169" s="103">
        <v>0</v>
      </c>
      <c r="V169" s="103">
        <v>0</v>
      </c>
      <c r="W169" s="108">
        <v>0</v>
      </c>
      <c r="X169" s="108">
        <v>0</v>
      </c>
      <c r="Y169" s="108">
        <v>0</v>
      </c>
      <c r="Z169" s="108">
        <v>0</v>
      </c>
      <c r="AA169" s="108">
        <v>0</v>
      </c>
      <c r="AB169" s="105">
        <v>0</v>
      </c>
    </row>
    <row r="170" spans="1:28">
      <c r="A170" s="107">
        <v>169</v>
      </c>
      <c r="B170" s="102">
        <v>64</v>
      </c>
      <c r="C170" s="108">
        <v>38</v>
      </c>
      <c r="D170" s="103">
        <v>1</v>
      </c>
      <c r="E170" s="108">
        <v>4</v>
      </c>
      <c r="F170" s="103">
        <v>3</v>
      </c>
      <c r="G170" s="108">
        <v>3</v>
      </c>
      <c r="H170" s="103">
        <v>0</v>
      </c>
      <c r="I170" s="103">
        <v>0</v>
      </c>
      <c r="J170" s="108">
        <v>0</v>
      </c>
      <c r="K170" s="108">
        <v>0</v>
      </c>
      <c r="L170" s="103">
        <v>0</v>
      </c>
      <c r="M170" s="103">
        <v>0</v>
      </c>
      <c r="N170" s="108">
        <v>10</v>
      </c>
      <c r="O170" s="108">
        <v>0</v>
      </c>
      <c r="P170" s="108">
        <v>0</v>
      </c>
      <c r="Q170" s="108">
        <v>0</v>
      </c>
      <c r="R170" s="108">
        <v>0</v>
      </c>
      <c r="S170" s="103">
        <v>0</v>
      </c>
      <c r="T170" s="103">
        <v>0</v>
      </c>
      <c r="U170" s="103">
        <v>0</v>
      </c>
      <c r="V170" s="103">
        <v>0</v>
      </c>
      <c r="W170" s="108">
        <v>2</v>
      </c>
      <c r="X170" s="108">
        <v>3</v>
      </c>
      <c r="Y170" s="108">
        <v>0</v>
      </c>
      <c r="Z170" s="108">
        <v>0</v>
      </c>
      <c r="AA170" s="108">
        <v>0</v>
      </c>
      <c r="AB170" s="105">
        <v>0</v>
      </c>
    </row>
    <row r="171" spans="1:28">
      <c r="A171" s="107">
        <v>170</v>
      </c>
      <c r="B171" s="102">
        <v>64</v>
      </c>
      <c r="C171" s="108">
        <v>18</v>
      </c>
      <c r="D171" s="103">
        <v>2</v>
      </c>
      <c r="E171" s="108">
        <v>5</v>
      </c>
      <c r="F171" s="103">
        <v>2</v>
      </c>
      <c r="G171" s="108">
        <v>2</v>
      </c>
      <c r="H171" s="103">
        <v>0</v>
      </c>
      <c r="I171" s="103">
        <v>0</v>
      </c>
      <c r="J171" s="108">
        <v>0</v>
      </c>
      <c r="K171" s="108">
        <v>0</v>
      </c>
      <c r="L171" s="103">
        <v>0</v>
      </c>
      <c r="M171" s="103">
        <v>0</v>
      </c>
      <c r="N171" s="108">
        <v>10</v>
      </c>
      <c r="O171" s="108">
        <v>0</v>
      </c>
      <c r="P171" s="108">
        <v>0</v>
      </c>
      <c r="Q171" s="108">
        <v>0</v>
      </c>
      <c r="R171" s="108">
        <v>0</v>
      </c>
      <c r="S171" s="103">
        <v>0</v>
      </c>
      <c r="T171" s="103">
        <v>0</v>
      </c>
      <c r="U171" s="103">
        <v>0</v>
      </c>
      <c r="V171" s="103">
        <v>0</v>
      </c>
      <c r="W171" s="108">
        <v>0</v>
      </c>
      <c r="X171" s="108">
        <v>0</v>
      </c>
      <c r="Y171" s="108">
        <v>0</v>
      </c>
      <c r="Z171" s="108">
        <v>0</v>
      </c>
      <c r="AA171" s="108">
        <v>0</v>
      </c>
      <c r="AB171" s="105">
        <v>0</v>
      </c>
    </row>
    <row r="172" spans="1:28">
      <c r="A172" s="107">
        <v>171</v>
      </c>
      <c r="B172" s="102">
        <v>65</v>
      </c>
      <c r="C172" s="108">
        <v>89</v>
      </c>
      <c r="D172" s="103">
        <v>1</v>
      </c>
      <c r="E172" s="108">
        <v>4</v>
      </c>
      <c r="F172" s="103">
        <v>3</v>
      </c>
      <c r="G172" s="108">
        <v>3</v>
      </c>
      <c r="H172" s="103">
        <v>0</v>
      </c>
      <c r="I172" s="103">
        <v>0</v>
      </c>
      <c r="J172" s="108">
        <v>0</v>
      </c>
      <c r="K172" s="108">
        <v>0</v>
      </c>
      <c r="L172" s="103">
        <v>0</v>
      </c>
      <c r="M172" s="103">
        <v>0</v>
      </c>
      <c r="N172" s="108">
        <v>3</v>
      </c>
      <c r="O172" s="108">
        <v>5</v>
      </c>
      <c r="P172" s="108">
        <v>10</v>
      </c>
      <c r="Q172" s="108">
        <v>0</v>
      </c>
      <c r="R172" s="108">
        <v>0</v>
      </c>
      <c r="S172" s="103">
        <v>6</v>
      </c>
      <c r="T172" s="103">
        <v>0</v>
      </c>
      <c r="U172" s="103">
        <v>0</v>
      </c>
      <c r="V172" s="103">
        <v>0</v>
      </c>
      <c r="W172" s="108">
        <v>2</v>
      </c>
      <c r="X172" s="108">
        <v>0</v>
      </c>
      <c r="Y172" s="108">
        <v>0</v>
      </c>
      <c r="Z172" s="108">
        <v>0</v>
      </c>
      <c r="AA172" s="108">
        <v>0</v>
      </c>
      <c r="AB172" s="105">
        <v>0</v>
      </c>
    </row>
    <row r="173" spans="1:28">
      <c r="A173" s="107">
        <v>172</v>
      </c>
      <c r="B173" s="102">
        <v>65</v>
      </c>
      <c r="C173" s="108">
        <v>72</v>
      </c>
      <c r="D173" s="103">
        <v>2</v>
      </c>
      <c r="E173" s="108">
        <v>4</v>
      </c>
      <c r="F173" s="103">
        <v>4</v>
      </c>
      <c r="G173" s="108">
        <v>3</v>
      </c>
      <c r="H173" s="103">
        <v>0</v>
      </c>
      <c r="I173" s="103">
        <v>0</v>
      </c>
      <c r="J173" s="108">
        <v>3</v>
      </c>
      <c r="K173" s="108">
        <v>0</v>
      </c>
      <c r="L173" s="103">
        <v>0</v>
      </c>
      <c r="M173" s="103">
        <v>0</v>
      </c>
      <c r="N173" s="108">
        <v>4</v>
      </c>
      <c r="O173" s="108">
        <v>9</v>
      </c>
      <c r="P173" s="108">
        <v>10</v>
      </c>
      <c r="Q173" s="108">
        <v>0</v>
      </c>
      <c r="R173" s="108">
        <v>0</v>
      </c>
      <c r="S173" s="103">
        <v>0</v>
      </c>
      <c r="T173" s="103">
        <v>0</v>
      </c>
      <c r="U173" s="103">
        <v>0</v>
      </c>
      <c r="V173" s="103">
        <v>0</v>
      </c>
      <c r="W173" s="108">
        <v>2</v>
      </c>
      <c r="X173" s="108">
        <v>0</v>
      </c>
      <c r="Y173" s="108">
        <v>0</v>
      </c>
      <c r="Z173" s="108">
        <v>0</v>
      </c>
      <c r="AA173" s="108">
        <v>0</v>
      </c>
      <c r="AB173" s="105">
        <v>0</v>
      </c>
    </row>
    <row r="174" spans="1:28">
      <c r="A174" s="107">
        <v>173</v>
      </c>
      <c r="B174" s="102">
        <v>66</v>
      </c>
      <c r="C174" s="108">
        <v>61</v>
      </c>
      <c r="D174" s="103">
        <v>2</v>
      </c>
      <c r="E174" s="108">
        <v>4</v>
      </c>
      <c r="F174" s="103">
        <v>4</v>
      </c>
      <c r="G174" s="108">
        <v>3</v>
      </c>
      <c r="H174" s="103">
        <v>0</v>
      </c>
      <c r="I174" s="103">
        <v>0</v>
      </c>
      <c r="J174" s="108">
        <v>0</v>
      </c>
      <c r="K174" s="108">
        <v>0</v>
      </c>
      <c r="L174" s="103">
        <v>0</v>
      </c>
      <c r="M174" s="103">
        <v>0</v>
      </c>
      <c r="N174" s="108">
        <v>2</v>
      </c>
      <c r="O174" s="108">
        <v>5</v>
      </c>
      <c r="P174" s="108">
        <v>10</v>
      </c>
      <c r="Q174" s="108">
        <v>0</v>
      </c>
      <c r="R174" s="108">
        <v>0</v>
      </c>
      <c r="S174" s="103">
        <v>0</v>
      </c>
      <c r="T174" s="103">
        <v>0</v>
      </c>
      <c r="U174" s="103">
        <v>0</v>
      </c>
      <c r="V174" s="103">
        <v>0</v>
      </c>
      <c r="W174" s="108">
        <v>2</v>
      </c>
      <c r="X174" s="108">
        <v>0</v>
      </c>
      <c r="Y174" s="108">
        <v>0</v>
      </c>
      <c r="Z174" s="108">
        <v>0</v>
      </c>
      <c r="AA174" s="108">
        <v>0</v>
      </c>
      <c r="AB174" s="105">
        <v>0</v>
      </c>
    </row>
    <row r="175" spans="1:28">
      <c r="A175" s="107">
        <v>174</v>
      </c>
      <c r="B175" s="102">
        <v>66</v>
      </c>
      <c r="C175" s="108">
        <v>57</v>
      </c>
      <c r="D175" s="103">
        <v>1</v>
      </c>
      <c r="E175" s="108">
        <v>6</v>
      </c>
      <c r="F175" s="103">
        <v>4</v>
      </c>
      <c r="G175" s="108">
        <v>3</v>
      </c>
      <c r="H175" s="103">
        <v>0</v>
      </c>
      <c r="I175" s="103">
        <v>0</v>
      </c>
      <c r="J175" s="108">
        <v>0</v>
      </c>
      <c r="K175" s="108">
        <v>0</v>
      </c>
      <c r="L175" s="103">
        <v>0</v>
      </c>
      <c r="M175" s="103">
        <v>0</v>
      </c>
      <c r="N175" s="108">
        <v>6</v>
      </c>
      <c r="O175" s="108">
        <v>10</v>
      </c>
      <c r="P175" s="108">
        <v>0</v>
      </c>
      <c r="Q175" s="108">
        <v>0</v>
      </c>
      <c r="R175" s="108">
        <v>0</v>
      </c>
      <c r="S175" s="103">
        <v>0</v>
      </c>
      <c r="T175" s="103">
        <v>0</v>
      </c>
      <c r="U175" s="103">
        <v>0</v>
      </c>
      <c r="V175" s="103">
        <v>0</v>
      </c>
      <c r="W175" s="108">
        <v>2</v>
      </c>
      <c r="X175" s="108">
        <v>0</v>
      </c>
      <c r="Y175" s="108">
        <v>0</v>
      </c>
      <c r="Z175" s="108">
        <v>0</v>
      </c>
      <c r="AA175" s="108">
        <v>0</v>
      </c>
      <c r="AB175" s="105">
        <v>0</v>
      </c>
    </row>
    <row r="176" spans="1:28">
      <c r="A176" s="107">
        <v>175</v>
      </c>
      <c r="B176" s="102">
        <v>67</v>
      </c>
      <c r="C176" s="108">
        <v>89</v>
      </c>
      <c r="D176" s="103">
        <v>1</v>
      </c>
      <c r="E176" s="108">
        <v>4</v>
      </c>
      <c r="F176" s="103">
        <v>6</v>
      </c>
      <c r="G176" s="108">
        <v>4</v>
      </c>
      <c r="H176" s="103">
        <v>0</v>
      </c>
      <c r="I176" s="103">
        <v>0</v>
      </c>
      <c r="J176" s="108">
        <v>0</v>
      </c>
      <c r="K176" s="108">
        <v>0</v>
      </c>
      <c r="L176" s="103">
        <v>0</v>
      </c>
      <c r="M176" s="103">
        <v>0</v>
      </c>
      <c r="N176" s="108">
        <v>3</v>
      </c>
      <c r="O176" s="108">
        <v>5</v>
      </c>
      <c r="P176" s="108">
        <v>6</v>
      </c>
      <c r="Q176" s="108">
        <v>10</v>
      </c>
      <c r="R176" s="108">
        <v>0</v>
      </c>
      <c r="S176" s="103">
        <v>1</v>
      </c>
      <c r="T176" s="103">
        <v>10</v>
      </c>
      <c r="U176" s="103">
        <v>0</v>
      </c>
      <c r="V176" s="103">
        <v>0</v>
      </c>
      <c r="W176" s="108">
        <v>2</v>
      </c>
      <c r="X176" s="108">
        <v>3</v>
      </c>
      <c r="Y176" s="108">
        <v>0</v>
      </c>
      <c r="Z176" s="108">
        <v>0</v>
      </c>
      <c r="AA176" s="108">
        <v>0</v>
      </c>
      <c r="AB176" s="105">
        <v>1</v>
      </c>
    </row>
    <row r="177" spans="1:28">
      <c r="A177" s="107">
        <v>176</v>
      </c>
      <c r="B177" s="102">
        <v>67</v>
      </c>
      <c r="C177" s="108">
        <v>39</v>
      </c>
      <c r="D177" s="103">
        <v>2</v>
      </c>
      <c r="E177" s="108">
        <v>5</v>
      </c>
      <c r="F177" s="103">
        <v>4</v>
      </c>
      <c r="G177" s="108">
        <v>3</v>
      </c>
      <c r="H177" s="103">
        <v>0</v>
      </c>
      <c r="I177" s="103">
        <v>0</v>
      </c>
      <c r="J177" s="108">
        <v>0</v>
      </c>
      <c r="K177" s="108">
        <v>0</v>
      </c>
      <c r="L177" s="103">
        <v>0</v>
      </c>
      <c r="M177" s="103">
        <v>0</v>
      </c>
      <c r="N177" s="108">
        <v>4</v>
      </c>
      <c r="O177" s="108">
        <v>10</v>
      </c>
      <c r="P177" s="108">
        <v>0</v>
      </c>
      <c r="Q177" s="108">
        <v>0</v>
      </c>
      <c r="R177" s="108">
        <v>0</v>
      </c>
      <c r="S177" s="103">
        <v>0</v>
      </c>
      <c r="T177" s="103">
        <v>0</v>
      </c>
      <c r="U177" s="103">
        <v>0</v>
      </c>
      <c r="V177" s="103">
        <v>0</v>
      </c>
      <c r="W177" s="108">
        <v>0</v>
      </c>
      <c r="X177" s="108">
        <v>0</v>
      </c>
      <c r="Y177" s="108">
        <v>0</v>
      </c>
      <c r="Z177" s="108">
        <v>0</v>
      </c>
      <c r="AA177" s="108">
        <v>0</v>
      </c>
      <c r="AB177" s="105">
        <v>0</v>
      </c>
    </row>
    <row r="178" spans="1:28">
      <c r="A178" s="107">
        <v>177</v>
      </c>
      <c r="B178" s="102">
        <v>68</v>
      </c>
      <c r="C178" s="108">
        <v>93</v>
      </c>
      <c r="D178" s="103">
        <v>1</v>
      </c>
      <c r="E178" s="108">
        <v>4</v>
      </c>
      <c r="F178" s="103">
        <v>6</v>
      </c>
      <c r="G178" s="108">
        <v>3</v>
      </c>
      <c r="H178" s="103">
        <v>0</v>
      </c>
      <c r="I178" s="103">
        <v>0</v>
      </c>
      <c r="J178" s="108">
        <v>0</v>
      </c>
      <c r="K178" s="108">
        <v>0</v>
      </c>
      <c r="L178" s="103">
        <v>0</v>
      </c>
      <c r="M178" s="103">
        <v>0</v>
      </c>
      <c r="N178" s="108">
        <v>3</v>
      </c>
      <c r="O178" s="108">
        <v>10</v>
      </c>
      <c r="P178" s="108">
        <v>0</v>
      </c>
      <c r="Q178" s="108">
        <v>0</v>
      </c>
      <c r="R178" s="108">
        <v>0</v>
      </c>
      <c r="S178" s="103">
        <v>0</v>
      </c>
      <c r="T178" s="103">
        <v>0</v>
      </c>
      <c r="U178" s="103">
        <v>0</v>
      </c>
      <c r="V178" s="103">
        <v>0</v>
      </c>
      <c r="W178" s="108">
        <v>0</v>
      </c>
      <c r="X178" s="108">
        <v>0</v>
      </c>
      <c r="Y178" s="108">
        <v>0</v>
      </c>
      <c r="Z178" s="108">
        <v>0</v>
      </c>
      <c r="AA178" s="108">
        <v>0</v>
      </c>
      <c r="AB178" s="105">
        <v>0</v>
      </c>
    </row>
    <row r="179" spans="1:28">
      <c r="A179" s="107">
        <v>178</v>
      </c>
      <c r="B179" s="102">
        <v>68</v>
      </c>
      <c r="C179" s="108">
        <v>52</v>
      </c>
      <c r="D179" s="103">
        <v>1</v>
      </c>
      <c r="E179" s="108">
        <v>4</v>
      </c>
      <c r="F179" s="103">
        <v>4</v>
      </c>
      <c r="G179" s="108">
        <v>2</v>
      </c>
      <c r="H179" s="103">
        <v>0</v>
      </c>
      <c r="I179" s="103">
        <v>0</v>
      </c>
      <c r="J179" s="108">
        <v>0</v>
      </c>
      <c r="K179" s="108">
        <v>0</v>
      </c>
      <c r="L179" s="103">
        <v>0</v>
      </c>
      <c r="M179" s="103">
        <v>0</v>
      </c>
      <c r="N179" s="108">
        <v>10</v>
      </c>
      <c r="O179" s="108">
        <v>0</v>
      </c>
      <c r="P179" s="108">
        <v>0</v>
      </c>
      <c r="Q179" s="108">
        <v>0</v>
      </c>
      <c r="R179" s="108">
        <v>0</v>
      </c>
      <c r="S179" s="103">
        <v>0</v>
      </c>
      <c r="T179" s="103">
        <v>0</v>
      </c>
      <c r="U179" s="103">
        <v>0</v>
      </c>
      <c r="V179" s="103">
        <v>0</v>
      </c>
      <c r="W179" s="108">
        <v>0</v>
      </c>
      <c r="X179" s="108">
        <v>0</v>
      </c>
      <c r="Y179" s="108">
        <v>0</v>
      </c>
      <c r="Z179" s="108">
        <v>0</v>
      </c>
      <c r="AA179" s="108">
        <v>0</v>
      </c>
      <c r="AB179" s="105">
        <v>0</v>
      </c>
    </row>
    <row r="180" spans="1:28">
      <c r="A180" s="107">
        <v>179</v>
      </c>
      <c r="B180" s="102">
        <v>69</v>
      </c>
      <c r="C180" s="108">
        <v>53</v>
      </c>
      <c r="D180" s="103">
        <v>2</v>
      </c>
      <c r="E180" s="108">
        <v>4</v>
      </c>
      <c r="F180" s="103">
        <v>4</v>
      </c>
      <c r="G180" s="108">
        <v>3</v>
      </c>
      <c r="H180" s="103">
        <v>0</v>
      </c>
      <c r="I180" s="103">
        <v>0</v>
      </c>
      <c r="J180" s="108">
        <v>0</v>
      </c>
      <c r="K180" s="108">
        <v>0</v>
      </c>
      <c r="L180" s="103">
        <v>0</v>
      </c>
      <c r="M180" s="103">
        <v>0</v>
      </c>
      <c r="N180" s="108">
        <v>10</v>
      </c>
      <c r="O180" s="108">
        <v>0</v>
      </c>
      <c r="P180" s="108">
        <v>0</v>
      </c>
      <c r="Q180" s="108">
        <v>0</v>
      </c>
      <c r="R180" s="108">
        <v>0</v>
      </c>
      <c r="S180" s="103">
        <v>10</v>
      </c>
      <c r="T180" s="103">
        <v>0</v>
      </c>
      <c r="U180" s="103">
        <v>0</v>
      </c>
      <c r="V180" s="103">
        <v>0</v>
      </c>
      <c r="W180" s="108">
        <v>2</v>
      </c>
      <c r="X180" s="108">
        <v>3</v>
      </c>
      <c r="Y180" s="108">
        <v>0</v>
      </c>
      <c r="Z180" s="108">
        <v>0</v>
      </c>
      <c r="AA180" s="108">
        <v>0</v>
      </c>
      <c r="AB180" s="105">
        <v>0</v>
      </c>
    </row>
    <row r="181" spans="1:28">
      <c r="A181" s="107">
        <v>180</v>
      </c>
      <c r="B181" s="102">
        <v>69</v>
      </c>
      <c r="C181" s="108">
        <v>43</v>
      </c>
      <c r="D181" s="103">
        <v>1</v>
      </c>
      <c r="E181" s="108">
        <v>4</v>
      </c>
      <c r="F181" s="103">
        <v>3</v>
      </c>
      <c r="G181" s="108">
        <v>3</v>
      </c>
      <c r="H181" s="103">
        <v>0</v>
      </c>
      <c r="I181" s="103">
        <v>0</v>
      </c>
      <c r="J181" s="108">
        <v>0</v>
      </c>
      <c r="K181" s="108">
        <v>0</v>
      </c>
      <c r="L181" s="103">
        <v>0</v>
      </c>
      <c r="M181" s="103">
        <v>0</v>
      </c>
      <c r="N181" s="108">
        <v>3</v>
      </c>
      <c r="O181" s="108">
        <v>10</v>
      </c>
      <c r="P181" s="108">
        <v>0</v>
      </c>
      <c r="Q181" s="108">
        <v>0</v>
      </c>
      <c r="R181" s="108">
        <v>0</v>
      </c>
      <c r="S181" s="103">
        <v>0</v>
      </c>
      <c r="T181" s="103">
        <v>0</v>
      </c>
      <c r="U181" s="103">
        <v>0</v>
      </c>
      <c r="V181" s="103">
        <v>0</v>
      </c>
      <c r="W181" s="108">
        <v>3</v>
      </c>
      <c r="X181" s="108">
        <v>0</v>
      </c>
      <c r="Y181" s="108">
        <v>0</v>
      </c>
      <c r="Z181" s="108">
        <v>0</v>
      </c>
      <c r="AA181" s="108">
        <v>0</v>
      </c>
      <c r="AB181" s="105">
        <v>0</v>
      </c>
    </row>
    <row r="182" spans="1:28">
      <c r="A182" s="107">
        <v>181</v>
      </c>
      <c r="B182" s="102">
        <v>69</v>
      </c>
      <c r="C182" s="108">
        <v>18</v>
      </c>
      <c r="D182" s="103">
        <v>2</v>
      </c>
      <c r="E182" s="108">
        <v>5</v>
      </c>
      <c r="F182" s="103">
        <v>2</v>
      </c>
      <c r="G182" s="108">
        <v>2</v>
      </c>
      <c r="H182" s="103">
        <v>0</v>
      </c>
      <c r="I182" s="103">
        <v>0</v>
      </c>
      <c r="J182" s="108">
        <v>0</v>
      </c>
      <c r="K182" s="108">
        <v>0</v>
      </c>
      <c r="L182" s="103">
        <v>0</v>
      </c>
      <c r="M182" s="103">
        <v>0</v>
      </c>
      <c r="N182" s="108">
        <v>10</v>
      </c>
      <c r="O182" s="108">
        <v>0</v>
      </c>
      <c r="P182" s="108">
        <v>0</v>
      </c>
      <c r="Q182" s="108">
        <v>0</v>
      </c>
      <c r="R182" s="108">
        <v>0</v>
      </c>
      <c r="S182" s="103">
        <v>0</v>
      </c>
      <c r="T182" s="103">
        <v>0</v>
      </c>
      <c r="U182" s="103">
        <v>0</v>
      </c>
      <c r="V182" s="103">
        <v>0</v>
      </c>
      <c r="W182" s="108">
        <v>0</v>
      </c>
      <c r="X182" s="108">
        <v>0</v>
      </c>
      <c r="Y182" s="108">
        <v>0</v>
      </c>
      <c r="Z182" s="108">
        <v>0</v>
      </c>
      <c r="AA182" s="108">
        <v>0</v>
      </c>
      <c r="AB182" s="105">
        <v>0</v>
      </c>
    </row>
    <row r="183" spans="1:28">
      <c r="A183" s="107">
        <v>182</v>
      </c>
      <c r="B183" s="102">
        <v>70</v>
      </c>
      <c r="C183" s="108">
        <v>77</v>
      </c>
      <c r="D183" s="103">
        <v>2</v>
      </c>
      <c r="E183" s="108">
        <v>3</v>
      </c>
      <c r="F183" s="103">
        <v>6</v>
      </c>
      <c r="G183" s="108">
        <v>3</v>
      </c>
      <c r="H183" s="103">
        <v>0</v>
      </c>
      <c r="I183" s="103">
        <v>0</v>
      </c>
      <c r="J183" s="108">
        <v>0</v>
      </c>
      <c r="K183" s="108">
        <v>0</v>
      </c>
      <c r="L183" s="103">
        <v>0</v>
      </c>
      <c r="M183" s="103">
        <v>0</v>
      </c>
      <c r="N183" s="108">
        <v>3</v>
      </c>
      <c r="O183" s="108">
        <v>6</v>
      </c>
      <c r="P183" s="108">
        <v>10</v>
      </c>
      <c r="Q183" s="108">
        <v>0</v>
      </c>
      <c r="R183" s="108">
        <v>0</v>
      </c>
      <c r="S183" s="103">
        <v>0</v>
      </c>
      <c r="T183" s="103">
        <v>0</v>
      </c>
      <c r="U183" s="103">
        <v>0</v>
      </c>
      <c r="V183" s="103">
        <v>0</v>
      </c>
      <c r="W183" s="108">
        <v>2</v>
      </c>
      <c r="X183" s="108">
        <v>3</v>
      </c>
      <c r="Y183" s="108">
        <v>0</v>
      </c>
      <c r="Z183" s="108">
        <v>0</v>
      </c>
      <c r="AA183" s="108">
        <v>0</v>
      </c>
      <c r="AB183" s="105">
        <v>0</v>
      </c>
    </row>
    <row r="184" spans="1:28">
      <c r="A184" s="107">
        <v>183</v>
      </c>
      <c r="B184" s="102">
        <v>70</v>
      </c>
      <c r="C184" s="108">
        <v>54</v>
      </c>
      <c r="D184" s="103">
        <v>1</v>
      </c>
      <c r="E184" s="108">
        <v>5</v>
      </c>
      <c r="F184" s="103">
        <v>4</v>
      </c>
      <c r="G184" s="108">
        <v>3</v>
      </c>
      <c r="H184" s="103">
        <v>0</v>
      </c>
      <c r="I184" s="103">
        <v>0</v>
      </c>
      <c r="J184" s="108">
        <v>3</v>
      </c>
      <c r="K184" s="108">
        <v>0</v>
      </c>
      <c r="L184" s="103">
        <v>0</v>
      </c>
      <c r="M184" s="103">
        <v>0</v>
      </c>
      <c r="N184" s="108">
        <v>10</v>
      </c>
      <c r="O184" s="108">
        <v>0</v>
      </c>
      <c r="P184" s="108">
        <v>0</v>
      </c>
      <c r="Q184" s="108">
        <v>0</v>
      </c>
      <c r="R184" s="108">
        <v>0</v>
      </c>
      <c r="S184" s="103">
        <v>0</v>
      </c>
      <c r="T184" s="103">
        <v>0</v>
      </c>
      <c r="U184" s="103">
        <v>0</v>
      </c>
      <c r="V184" s="103">
        <v>0</v>
      </c>
      <c r="W184" s="108">
        <v>5</v>
      </c>
      <c r="X184" s="108">
        <v>0</v>
      </c>
      <c r="Y184" s="108">
        <v>0</v>
      </c>
      <c r="Z184" s="108">
        <v>0</v>
      </c>
      <c r="AA184" s="108">
        <v>0</v>
      </c>
      <c r="AB184" s="105">
        <v>0</v>
      </c>
    </row>
    <row r="185" spans="1:28">
      <c r="A185" s="107">
        <v>184</v>
      </c>
      <c r="B185" s="102">
        <v>71</v>
      </c>
      <c r="C185" s="108">
        <v>76</v>
      </c>
      <c r="D185" s="103">
        <v>1</v>
      </c>
      <c r="E185" s="108">
        <v>4</v>
      </c>
      <c r="F185" s="103">
        <v>6</v>
      </c>
      <c r="G185" s="108">
        <v>3</v>
      </c>
      <c r="H185" s="103">
        <v>0</v>
      </c>
      <c r="I185" s="103">
        <v>0</v>
      </c>
      <c r="J185" s="108">
        <v>0</v>
      </c>
      <c r="K185" s="108">
        <v>0</v>
      </c>
      <c r="L185" s="103">
        <v>0</v>
      </c>
      <c r="M185" s="103">
        <v>0</v>
      </c>
      <c r="N185" s="108">
        <v>3</v>
      </c>
      <c r="O185" s="108">
        <v>6</v>
      </c>
      <c r="P185" s="108">
        <v>10</v>
      </c>
      <c r="Q185" s="108">
        <v>0</v>
      </c>
      <c r="R185" s="108">
        <v>0</v>
      </c>
      <c r="S185" s="103">
        <v>10</v>
      </c>
      <c r="T185" s="103">
        <v>0</v>
      </c>
      <c r="U185" s="103">
        <v>0</v>
      </c>
      <c r="V185" s="103">
        <v>0</v>
      </c>
      <c r="W185" s="108">
        <v>2</v>
      </c>
      <c r="X185" s="108">
        <v>0</v>
      </c>
      <c r="Y185" s="108">
        <v>0</v>
      </c>
      <c r="Z185" s="108">
        <v>0</v>
      </c>
      <c r="AA185" s="108">
        <v>0</v>
      </c>
      <c r="AB185" s="105">
        <v>0</v>
      </c>
    </row>
    <row r="186" spans="1:28">
      <c r="A186" s="107">
        <v>185</v>
      </c>
      <c r="B186" s="102">
        <v>71</v>
      </c>
      <c r="C186" s="108">
        <v>79</v>
      </c>
      <c r="D186" s="103">
        <v>1</v>
      </c>
      <c r="E186" s="108">
        <v>5</v>
      </c>
      <c r="F186" s="103">
        <v>3</v>
      </c>
      <c r="G186" s="108">
        <v>3</v>
      </c>
      <c r="H186" s="103">
        <v>0</v>
      </c>
      <c r="I186" s="103">
        <v>0</v>
      </c>
      <c r="J186" s="108">
        <v>0</v>
      </c>
      <c r="K186" s="108">
        <v>0</v>
      </c>
      <c r="L186" s="103">
        <v>0</v>
      </c>
      <c r="M186" s="103">
        <v>0</v>
      </c>
      <c r="N186" s="108">
        <v>10</v>
      </c>
      <c r="O186" s="108">
        <v>0</v>
      </c>
      <c r="P186" s="108">
        <v>0</v>
      </c>
      <c r="Q186" s="108">
        <v>0</v>
      </c>
      <c r="R186" s="108">
        <v>0</v>
      </c>
      <c r="S186" s="103">
        <v>0</v>
      </c>
      <c r="T186" s="103">
        <v>0</v>
      </c>
      <c r="U186" s="103">
        <v>0</v>
      </c>
      <c r="V186" s="103">
        <v>0</v>
      </c>
      <c r="W186" s="108">
        <v>2</v>
      </c>
      <c r="X186" s="108">
        <v>12</v>
      </c>
      <c r="Y186" s="108">
        <v>0</v>
      </c>
      <c r="Z186" s="108">
        <v>0</v>
      </c>
      <c r="AA186" s="108">
        <v>0</v>
      </c>
      <c r="AB186" s="105">
        <v>0</v>
      </c>
    </row>
    <row r="187" spans="1:28">
      <c r="A187" s="107">
        <v>186</v>
      </c>
      <c r="B187" s="102">
        <v>72</v>
      </c>
      <c r="C187" s="108">
        <v>96</v>
      </c>
      <c r="D187" s="103">
        <v>2</v>
      </c>
      <c r="E187" s="108">
        <v>4</v>
      </c>
      <c r="F187" s="103">
        <v>6</v>
      </c>
      <c r="G187" s="108">
        <v>3</v>
      </c>
      <c r="H187" s="103">
        <v>0</v>
      </c>
      <c r="I187" s="103">
        <v>0</v>
      </c>
      <c r="J187" s="108">
        <v>0</v>
      </c>
      <c r="K187" s="108">
        <v>0</v>
      </c>
      <c r="L187" s="103">
        <v>0</v>
      </c>
      <c r="M187" s="103">
        <v>0</v>
      </c>
      <c r="N187" s="108">
        <v>3</v>
      </c>
      <c r="O187" s="108">
        <v>10</v>
      </c>
      <c r="P187" s="108">
        <v>0</v>
      </c>
      <c r="Q187" s="108">
        <v>0</v>
      </c>
      <c r="R187" s="108">
        <v>0</v>
      </c>
      <c r="S187" s="103">
        <v>0</v>
      </c>
      <c r="T187" s="103">
        <v>0</v>
      </c>
      <c r="U187" s="103">
        <v>0</v>
      </c>
      <c r="V187" s="103">
        <v>0</v>
      </c>
      <c r="W187" s="108">
        <v>2</v>
      </c>
      <c r="X187" s="108">
        <v>0</v>
      </c>
      <c r="Y187" s="108">
        <v>0</v>
      </c>
      <c r="Z187" s="108">
        <v>0</v>
      </c>
      <c r="AA187" s="108">
        <v>0</v>
      </c>
      <c r="AB187" s="105">
        <v>0</v>
      </c>
    </row>
    <row r="188" spans="1:28">
      <c r="A188" s="107">
        <v>187</v>
      </c>
      <c r="B188" s="102">
        <v>72</v>
      </c>
      <c r="C188" s="108">
        <v>46</v>
      </c>
      <c r="D188" s="103">
        <v>1</v>
      </c>
      <c r="E188" s="108">
        <v>4</v>
      </c>
      <c r="F188" s="103">
        <v>4</v>
      </c>
      <c r="G188" s="108">
        <v>3</v>
      </c>
      <c r="H188" s="103">
        <v>0</v>
      </c>
      <c r="I188" s="103">
        <v>0</v>
      </c>
      <c r="J188" s="108">
        <v>0</v>
      </c>
      <c r="K188" s="108">
        <v>0</v>
      </c>
      <c r="L188" s="103">
        <v>0</v>
      </c>
      <c r="M188" s="103">
        <v>0</v>
      </c>
      <c r="N188" s="108">
        <v>3</v>
      </c>
      <c r="O188" s="108">
        <v>5</v>
      </c>
      <c r="P188" s="108">
        <v>10</v>
      </c>
      <c r="Q188" s="108">
        <v>0</v>
      </c>
      <c r="R188" s="108">
        <v>0</v>
      </c>
      <c r="S188" s="103">
        <v>1</v>
      </c>
      <c r="T188" s="103">
        <v>0</v>
      </c>
      <c r="U188" s="103">
        <v>0</v>
      </c>
      <c r="V188" s="103">
        <v>0</v>
      </c>
      <c r="W188" s="108">
        <v>4</v>
      </c>
      <c r="X188" s="108">
        <v>0</v>
      </c>
      <c r="Y188" s="108">
        <v>0</v>
      </c>
      <c r="Z188" s="108">
        <v>0</v>
      </c>
      <c r="AA188" s="108">
        <v>0</v>
      </c>
      <c r="AB188" s="105">
        <v>0</v>
      </c>
    </row>
    <row r="189" spans="1:28">
      <c r="A189" s="107">
        <v>188</v>
      </c>
      <c r="B189" s="102">
        <v>72</v>
      </c>
      <c r="C189" s="108">
        <v>39</v>
      </c>
      <c r="D189" s="103">
        <v>2</v>
      </c>
      <c r="E189" s="108">
        <v>5</v>
      </c>
      <c r="F189" s="103">
        <v>4</v>
      </c>
      <c r="G189" s="108">
        <v>1</v>
      </c>
      <c r="H189" s="103">
        <v>0</v>
      </c>
      <c r="I189" s="103">
        <v>0</v>
      </c>
      <c r="J189" s="108">
        <v>0</v>
      </c>
      <c r="K189" s="108">
        <v>0</v>
      </c>
      <c r="L189" s="103">
        <v>0</v>
      </c>
      <c r="M189" s="103">
        <v>0</v>
      </c>
      <c r="N189" s="108">
        <v>0</v>
      </c>
      <c r="O189" s="108">
        <v>0</v>
      </c>
      <c r="P189" s="108">
        <v>0</v>
      </c>
      <c r="Q189" s="108">
        <v>0</v>
      </c>
      <c r="R189" s="108">
        <v>0</v>
      </c>
      <c r="S189" s="103">
        <v>0</v>
      </c>
      <c r="T189" s="103">
        <v>0</v>
      </c>
      <c r="U189" s="103">
        <v>0</v>
      </c>
      <c r="V189" s="103">
        <v>0</v>
      </c>
      <c r="W189" s="108">
        <v>0</v>
      </c>
      <c r="X189" s="108">
        <v>0</v>
      </c>
      <c r="Y189" s="108">
        <v>0</v>
      </c>
      <c r="Z189" s="108">
        <v>0</v>
      </c>
      <c r="AA189" s="108">
        <v>0</v>
      </c>
      <c r="AB189" s="105">
        <v>0</v>
      </c>
    </row>
    <row r="190" spans="1:28">
      <c r="A190" s="107">
        <v>189</v>
      </c>
      <c r="B190" s="102">
        <v>72</v>
      </c>
      <c r="C190" s="108">
        <v>19</v>
      </c>
      <c r="D190" s="103">
        <v>1</v>
      </c>
      <c r="E190" s="108">
        <v>6</v>
      </c>
      <c r="F190" s="103">
        <v>2</v>
      </c>
      <c r="G190" s="108">
        <v>3</v>
      </c>
      <c r="H190" s="103">
        <v>0</v>
      </c>
      <c r="I190" s="103">
        <v>0</v>
      </c>
      <c r="J190" s="108">
        <v>0</v>
      </c>
      <c r="K190" s="108">
        <v>0</v>
      </c>
      <c r="L190" s="103">
        <v>0</v>
      </c>
      <c r="M190" s="103">
        <v>0</v>
      </c>
      <c r="N190" s="108">
        <v>10</v>
      </c>
      <c r="O190" s="108">
        <v>0</v>
      </c>
      <c r="P190" s="108">
        <v>0</v>
      </c>
      <c r="Q190" s="108">
        <v>0</v>
      </c>
      <c r="R190" s="108">
        <v>0</v>
      </c>
      <c r="S190" s="103">
        <v>0</v>
      </c>
      <c r="T190" s="103">
        <v>0</v>
      </c>
      <c r="U190" s="103">
        <v>0</v>
      </c>
      <c r="V190" s="103">
        <v>0</v>
      </c>
      <c r="W190" s="108">
        <v>2</v>
      </c>
      <c r="X190" s="108">
        <v>0</v>
      </c>
      <c r="Y190" s="108">
        <v>0</v>
      </c>
      <c r="Z190" s="108">
        <v>0</v>
      </c>
      <c r="AA190" s="108">
        <v>0</v>
      </c>
      <c r="AB190" s="105">
        <v>0</v>
      </c>
    </row>
    <row r="191" spans="1:28">
      <c r="A191" s="107">
        <v>190</v>
      </c>
      <c r="B191" s="102">
        <v>72</v>
      </c>
      <c r="C191" s="108">
        <v>2</v>
      </c>
      <c r="D191" s="103">
        <v>2</v>
      </c>
      <c r="E191" s="108">
        <v>1</v>
      </c>
      <c r="F191" s="103">
        <v>1</v>
      </c>
      <c r="G191" s="108">
        <v>2</v>
      </c>
      <c r="H191" s="103">
        <v>0</v>
      </c>
      <c r="I191" s="103">
        <v>0</v>
      </c>
      <c r="J191" s="108">
        <v>0</v>
      </c>
      <c r="K191" s="108">
        <v>0</v>
      </c>
      <c r="L191" s="103">
        <v>0</v>
      </c>
      <c r="M191" s="103">
        <v>0</v>
      </c>
      <c r="N191" s="108">
        <v>10</v>
      </c>
      <c r="O191" s="108">
        <v>0</v>
      </c>
      <c r="P191" s="108">
        <v>0</v>
      </c>
      <c r="Q191" s="108">
        <v>0</v>
      </c>
      <c r="R191" s="108">
        <v>0</v>
      </c>
      <c r="S191" s="103">
        <v>2</v>
      </c>
      <c r="T191" s="103">
        <v>0</v>
      </c>
      <c r="U191" s="103">
        <v>0</v>
      </c>
      <c r="V191" s="103">
        <v>0</v>
      </c>
      <c r="W191" s="108">
        <v>0</v>
      </c>
      <c r="X191" s="108">
        <v>0</v>
      </c>
      <c r="Y191" s="108">
        <v>0</v>
      </c>
      <c r="Z191" s="108">
        <v>0</v>
      </c>
      <c r="AA191" s="108">
        <v>0</v>
      </c>
      <c r="AB191" s="105">
        <v>0</v>
      </c>
    </row>
    <row r="192" spans="1:28">
      <c r="A192" s="107">
        <v>191</v>
      </c>
      <c r="B192" s="102">
        <v>73</v>
      </c>
      <c r="C192" s="108">
        <v>54</v>
      </c>
      <c r="D192" s="103">
        <v>1</v>
      </c>
      <c r="E192" s="108">
        <v>4</v>
      </c>
      <c r="F192" s="103">
        <v>3</v>
      </c>
      <c r="G192" s="108">
        <v>3</v>
      </c>
      <c r="H192" s="103">
        <v>0</v>
      </c>
      <c r="I192" s="103">
        <v>0</v>
      </c>
      <c r="J192" s="108">
        <v>0</v>
      </c>
      <c r="K192" s="108">
        <v>0</v>
      </c>
      <c r="L192" s="103">
        <v>0</v>
      </c>
      <c r="M192" s="103">
        <v>0</v>
      </c>
      <c r="N192" s="108">
        <v>3</v>
      </c>
      <c r="O192" s="108">
        <v>10</v>
      </c>
      <c r="P192" s="108">
        <v>0</v>
      </c>
      <c r="Q192" s="108">
        <v>0</v>
      </c>
      <c r="R192" s="108">
        <v>0</v>
      </c>
      <c r="S192" s="103">
        <v>1</v>
      </c>
      <c r="T192" s="103">
        <v>0</v>
      </c>
      <c r="U192" s="103">
        <v>0</v>
      </c>
      <c r="V192" s="103">
        <v>0</v>
      </c>
      <c r="W192" s="108">
        <v>2</v>
      </c>
      <c r="X192" s="108">
        <v>0</v>
      </c>
      <c r="Y192" s="108">
        <v>0</v>
      </c>
      <c r="Z192" s="108">
        <v>0</v>
      </c>
      <c r="AA192" s="108">
        <v>0</v>
      </c>
      <c r="AB192" s="105">
        <v>0</v>
      </c>
    </row>
    <row r="193" spans="1:28">
      <c r="A193" s="107">
        <v>192</v>
      </c>
      <c r="B193" s="102">
        <v>73</v>
      </c>
      <c r="C193" s="108">
        <v>49</v>
      </c>
      <c r="D193" s="103">
        <v>2</v>
      </c>
      <c r="E193" s="108">
        <v>5</v>
      </c>
      <c r="F193" s="103">
        <v>4</v>
      </c>
      <c r="G193" s="108">
        <v>3</v>
      </c>
      <c r="H193" s="103">
        <v>0</v>
      </c>
      <c r="I193" s="103">
        <v>0</v>
      </c>
      <c r="J193" s="108">
        <v>0</v>
      </c>
      <c r="K193" s="108">
        <v>0</v>
      </c>
      <c r="L193" s="103">
        <v>0</v>
      </c>
      <c r="M193" s="103">
        <v>0</v>
      </c>
      <c r="N193" s="108">
        <v>10</v>
      </c>
      <c r="O193" s="108">
        <v>0</v>
      </c>
      <c r="P193" s="108">
        <v>0</v>
      </c>
      <c r="Q193" s="108">
        <v>0</v>
      </c>
      <c r="R193" s="108">
        <v>0</v>
      </c>
      <c r="S193" s="103">
        <v>0</v>
      </c>
      <c r="T193" s="103">
        <v>0</v>
      </c>
      <c r="U193" s="103">
        <v>0</v>
      </c>
      <c r="V193" s="103">
        <v>0</v>
      </c>
      <c r="W193" s="108">
        <v>2</v>
      </c>
      <c r="X193" s="108">
        <v>0</v>
      </c>
      <c r="Y193" s="108">
        <v>0</v>
      </c>
      <c r="Z193" s="108">
        <v>0</v>
      </c>
      <c r="AA193" s="108">
        <v>0</v>
      </c>
      <c r="AB193" s="105">
        <v>0</v>
      </c>
    </row>
    <row r="194" spans="1:28">
      <c r="A194" s="107">
        <v>193</v>
      </c>
      <c r="B194" s="102">
        <v>73</v>
      </c>
      <c r="C194" s="108">
        <v>27</v>
      </c>
      <c r="D194" s="103">
        <v>1</v>
      </c>
      <c r="E194" s="108">
        <v>6</v>
      </c>
      <c r="F194" s="103">
        <v>4</v>
      </c>
      <c r="G194" s="108">
        <v>2</v>
      </c>
      <c r="H194" s="103">
        <v>0</v>
      </c>
      <c r="I194" s="103">
        <v>0</v>
      </c>
      <c r="J194" s="108">
        <v>1</v>
      </c>
      <c r="K194" s="108">
        <v>0</v>
      </c>
      <c r="L194" s="103">
        <v>0</v>
      </c>
      <c r="M194" s="103">
        <v>0</v>
      </c>
      <c r="N194" s="108">
        <v>4</v>
      </c>
      <c r="O194" s="108">
        <v>10</v>
      </c>
      <c r="P194" s="108">
        <v>0</v>
      </c>
      <c r="Q194" s="108">
        <v>0</v>
      </c>
      <c r="R194" s="108">
        <v>0</v>
      </c>
      <c r="S194" s="103">
        <v>10</v>
      </c>
      <c r="T194" s="103">
        <v>0</v>
      </c>
      <c r="U194" s="103">
        <v>0</v>
      </c>
      <c r="V194" s="103">
        <v>0</v>
      </c>
      <c r="W194" s="108">
        <v>0</v>
      </c>
      <c r="X194" s="108">
        <v>0</v>
      </c>
      <c r="Y194" s="108">
        <v>0</v>
      </c>
      <c r="Z194" s="108">
        <v>0</v>
      </c>
      <c r="AA194" s="108">
        <v>0</v>
      </c>
      <c r="AB194" s="105">
        <v>0</v>
      </c>
    </row>
    <row r="195" spans="1:28">
      <c r="A195" s="107">
        <v>194</v>
      </c>
      <c r="B195" s="102">
        <v>74</v>
      </c>
      <c r="C195" s="108">
        <v>74</v>
      </c>
      <c r="D195" s="103">
        <v>1</v>
      </c>
      <c r="E195" s="108">
        <v>5</v>
      </c>
      <c r="F195" s="103">
        <v>6</v>
      </c>
      <c r="G195" s="108">
        <v>3</v>
      </c>
      <c r="H195" s="103">
        <v>0</v>
      </c>
      <c r="I195" s="103">
        <v>0</v>
      </c>
      <c r="J195" s="108">
        <v>0</v>
      </c>
      <c r="K195" s="108">
        <v>0</v>
      </c>
      <c r="L195" s="103">
        <v>0</v>
      </c>
      <c r="M195" s="103">
        <v>0</v>
      </c>
      <c r="N195" s="108">
        <v>3</v>
      </c>
      <c r="O195" s="108">
        <v>6</v>
      </c>
      <c r="P195" s="108">
        <v>10</v>
      </c>
      <c r="Q195" s="108">
        <v>0</v>
      </c>
      <c r="R195" s="108">
        <v>0</v>
      </c>
      <c r="S195" s="103">
        <v>1</v>
      </c>
      <c r="T195" s="103">
        <v>0</v>
      </c>
      <c r="U195" s="103">
        <v>0</v>
      </c>
      <c r="V195" s="103">
        <v>0</v>
      </c>
      <c r="W195" s="108">
        <v>0</v>
      </c>
      <c r="X195" s="108">
        <v>0</v>
      </c>
      <c r="Y195" s="108">
        <v>0</v>
      </c>
      <c r="Z195" s="108">
        <v>0</v>
      </c>
      <c r="AA195" s="108">
        <v>0</v>
      </c>
      <c r="AB195" s="105">
        <v>0</v>
      </c>
    </row>
    <row r="196" spans="1:28">
      <c r="A196" s="107">
        <v>195</v>
      </c>
      <c r="B196" s="102">
        <v>74</v>
      </c>
      <c r="C196" s="108">
        <v>71</v>
      </c>
      <c r="D196" s="103">
        <v>2</v>
      </c>
      <c r="E196" s="108">
        <v>5</v>
      </c>
      <c r="F196" s="103">
        <v>6</v>
      </c>
      <c r="G196" s="108">
        <v>3</v>
      </c>
      <c r="H196" s="103">
        <v>0</v>
      </c>
      <c r="I196" s="103">
        <v>0</v>
      </c>
      <c r="J196" s="108">
        <v>0</v>
      </c>
      <c r="K196" s="108">
        <v>0</v>
      </c>
      <c r="L196" s="103">
        <v>0</v>
      </c>
      <c r="M196" s="103">
        <v>0</v>
      </c>
      <c r="N196" s="108">
        <v>3</v>
      </c>
      <c r="O196" s="108">
        <v>6</v>
      </c>
      <c r="P196" s="108">
        <v>10</v>
      </c>
      <c r="Q196" s="108">
        <v>0</v>
      </c>
      <c r="R196" s="108">
        <v>0</v>
      </c>
      <c r="S196" s="103">
        <v>0</v>
      </c>
      <c r="T196" s="103">
        <v>0</v>
      </c>
      <c r="U196" s="103">
        <v>0</v>
      </c>
      <c r="V196" s="103">
        <v>0</v>
      </c>
      <c r="W196" s="108">
        <v>2</v>
      </c>
      <c r="X196" s="108">
        <v>12</v>
      </c>
      <c r="Y196" s="108">
        <v>0</v>
      </c>
      <c r="Z196" s="108">
        <v>0</v>
      </c>
      <c r="AA196" s="108">
        <v>0</v>
      </c>
      <c r="AB196" s="105">
        <v>0</v>
      </c>
    </row>
    <row r="197" spans="1:28">
      <c r="A197" s="107">
        <v>196</v>
      </c>
      <c r="B197" s="102">
        <v>75</v>
      </c>
      <c r="C197" s="108">
        <v>45</v>
      </c>
      <c r="D197" s="103">
        <v>1</v>
      </c>
      <c r="E197" s="108">
        <v>6</v>
      </c>
      <c r="F197" s="103">
        <v>4</v>
      </c>
      <c r="G197" s="108">
        <v>1</v>
      </c>
      <c r="H197" s="103">
        <v>0</v>
      </c>
      <c r="I197" s="103">
        <v>0</v>
      </c>
      <c r="J197" s="108">
        <v>0</v>
      </c>
      <c r="K197" s="108">
        <v>0</v>
      </c>
      <c r="L197" s="103">
        <v>0</v>
      </c>
      <c r="M197" s="103">
        <v>0</v>
      </c>
      <c r="N197" s="108">
        <v>0</v>
      </c>
      <c r="O197" s="108">
        <v>0</v>
      </c>
      <c r="P197" s="108">
        <v>0</v>
      </c>
      <c r="Q197" s="108">
        <v>0</v>
      </c>
      <c r="R197" s="108">
        <v>0</v>
      </c>
      <c r="S197" s="103">
        <v>0</v>
      </c>
      <c r="T197" s="103">
        <v>0</v>
      </c>
      <c r="U197" s="103">
        <v>0</v>
      </c>
      <c r="V197" s="103">
        <v>0</v>
      </c>
      <c r="W197" s="108">
        <v>0</v>
      </c>
      <c r="X197" s="108">
        <v>0</v>
      </c>
      <c r="Y197" s="108">
        <v>0</v>
      </c>
      <c r="Z197" s="108">
        <v>0</v>
      </c>
      <c r="AA197" s="108">
        <v>0</v>
      </c>
      <c r="AB197" s="105">
        <v>0</v>
      </c>
    </row>
    <row r="198" spans="1:28">
      <c r="A198" s="107">
        <v>197</v>
      </c>
      <c r="B198" s="102">
        <v>75</v>
      </c>
      <c r="C198" s="108">
        <v>21</v>
      </c>
      <c r="D198" s="103">
        <v>2</v>
      </c>
      <c r="E198" s="108">
        <v>4</v>
      </c>
      <c r="F198" s="103">
        <v>2</v>
      </c>
      <c r="G198" s="108">
        <v>2</v>
      </c>
      <c r="H198" s="103">
        <v>0</v>
      </c>
      <c r="I198" s="103">
        <v>0</v>
      </c>
      <c r="J198" s="108">
        <v>0</v>
      </c>
      <c r="K198" s="108">
        <v>0</v>
      </c>
      <c r="L198" s="103">
        <v>0</v>
      </c>
      <c r="M198" s="103">
        <v>0</v>
      </c>
      <c r="N198" s="108">
        <v>4</v>
      </c>
      <c r="O198" s="108">
        <v>0</v>
      </c>
      <c r="P198" s="108">
        <v>0</v>
      </c>
      <c r="Q198" s="108">
        <v>0</v>
      </c>
      <c r="R198" s="108">
        <v>0</v>
      </c>
      <c r="S198" s="103">
        <v>0</v>
      </c>
      <c r="T198" s="103">
        <v>0</v>
      </c>
      <c r="U198" s="103">
        <v>0</v>
      </c>
      <c r="V198" s="103">
        <v>0</v>
      </c>
      <c r="W198" s="108">
        <v>0</v>
      </c>
      <c r="X198" s="108">
        <v>0</v>
      </c>
      <c r="Y198" s="108">
        <v>0</v>
      </c>
      <c r="Z198" s="108">
        <v>0</v>
      </c>
      <c r="AA198" s="108">
        <v>0</v>
      </c>
      <c r="AB198" s="105">
        <v>0</v>
      </c>
    </row>
    <row r="199" spans="1:28">
      <c r="A199" s="107">
        <v>198</v>
      </c>
      <c r="B199" s="102">
        <v>75</v>
      </c>
      <c r="C199" s="108">
        <v>14</v>
      </c>
      <c r="D199" s="103">
        <v>1</v>
      </c>
      <c r="E199" s="108">
        <v>5</v>
      </c>
      <c r="F199" s="103">
        <v>2</v>
      </c>
      <c r="G199" s="108">
        <v>2</v>
      </c>
      <c r="H199" s="103">
        <v>0</v>
      </c>
      <c r="I199" s="103">
        <v>0</v>
      </c>
      <c r="J199" s="108">
        <v>0</v>
      </c>
      <c r="K199" s="108">
        <v>0</v>
      </c>
      <c r="L199" s="103">
        <v>0</v>
      </c>
      <c r="M199" s="103">
        <v>0</v>
      </c>
      <c r="N199" s="108">
        <v>0</v>
      </c>
      <c r="O199" s="108">
        <v>0</v>
      </c>
      <c r="P199" s="108">
        <v>0</v>
      </c>
      <c r="Q199" s="108">
        <v>0</v>
      </c>
      <c r="R199" s="108">
        <v>0</v>
      </c>
      <c r="S199" s="103">
        <v>1</v>
      </c>
      <c r="T199" s="103">
        <v>0</v>
      </c>
      <c r="U199" s="103">
        <v>0</v>
      </c>
      <c r="V199" s="103">
        <v>0</v>
      </c>
      <c r="W199" s="108">
        <v>0</v>
      </c>
      <c r="X199" s="108">
        <v>0</v>
      </c>
      <c r="Y199" s="108">
        <v>0</v>
      </c>
      <c r="Z199" s="108">
        <v>0</v>
      </c>
      <c r="AA199" s="108">
        <v>0</v>
      </c>
      <c r="AB199" s="105">
        <v>0</v>
      </c>
    </row>
    <row r="200" spans="1:28">
      <c r="A200" s="107">
        <v>199</v>
      </c>
      <c r="B200" s="102">
        <v>75</v>
      </c>
      <c r="C200" s="108">
        <v>13</v>
      </c>
      <c r="D200" s="103">
        <v>2</v>
      </c>
      <c r="E200" s="108">
        <v>3</v>
      </c>
      <c r="F200" s="103">
        <v>2</v>
      </c>
      <c r="G200" s="108">
        <v>2</v>
      </c>
      <c r="H200" s="103">
        <v>0</v>
      </c>
      <c r="I200" s="103">
        <v>0</v>
      </c>
      <c r="J200" s="108">
        <v>0</v>
      </c>
      <c r="K200" s="108">
        <v>0</v>
      </c>
      <c r="L200" s="103">
        <v>0</v>
      </c>
      <c r="M200" s="103">
        <v>0</v>
      </c>
      <c r="N200" s="108">
        <v>10</v>
      </c>
      <c r="O200" s="108">
        <v>0</v>
      </c>
      <c r="P200" s="108">
        <v>0</v>
      </c>
      <c r="Q200" s="108">
        <v>0</v>
      </c>
      <c r="R200" s="108">
        <v>0</v>
      </c>
      <c r="S200" s="103">
        <v>0</v>
      </c>
      <c r="T200" s="103">
        <v>0</v>
      </c>
      <c r="U200" s="103">
        <v>0</v>
      </c>
      <c r="V200" s="103">
        <v>0</v>
      </c>
      <c r="W200" s="108">
        <v>0</v>
      </c>
      <c r="X200" s="108">
        <v>0</v>
      </c>
      <c r="Y200" s="108">
        <v>0</v>
      </c>
      <c r="Z200" s="108">
        <v>0</v>
      </c>
      <c r="AA200" s="108">
        <v>0</v>
      </c>
      <c r="AB200" s="105">
        <v>0</v>
      </c>
    </row>
    <row r="201" spans="1:28">
      <c r="A201" s="107">
        <v>200</v>
      </c>
      <c r="B201" s="102">
        <v>76</v>
      </c>
      <c r="C201" s="108">
        <v>88</v>
      </c>
      <c r="D201" s="103">
        <v>1</v>
      </c>
      <c r="E201" s="108">
        <v>4</v>
      </c>
      <c r="F201" s="103">
        <v>6</v>
      </c>
      <c r="G201" s="108">
        <v>3</v>
      </c>
      <c r="H201" s="103">
        <v>0</v>
      </c>
      <c r="I201" s="103">
        <v>0</v>
      </c>
      <c r="J201" s="108">
        <v>0</v>
      </c>
      <c r="K201" s="108">
        <v>0</v>
      </c>
      <c r="L201" s="103">
        <v>0</v>
      </c>
      <c r="M201" s="103">
        <v>0</v>
      </c>
      <c r="N201" s="108">
        <v>3</v>
      </c>
      <c r="O201" s="108">
        <v>5</v>
      </c>
      <c r="P201" s="108">
        <v>6</v>
      </c>
      <c r="Q201" s="108">
        <v>8</v>
      </c>
      <c r="R201" s="108">
        <v>10</v>
      </c>
      <c r="S201" s="103">
        <v>1</v>
      </c>
      <c r="T201" s="103">
        <v>0</v>
      </c>
      <c r="U201" s="103">
        <v>0</v>
      </c>
      <c r="V201" s="103">
        <v>0</v>
      </c>
      <c r="W201" s="108">
        <v>2</v>
      </c>
      <c r="X201" s="108">
        <v>0</v>
      </c>
      <c r="Y201" s="108">
        <v>0</v>
      </c>
      <c r="Z201" s="108">
        <v>0</v>
      </c>
      <c r="AA201" s="108">
        <v>0</v>
      </c>
      <c r="AB201" s="105">
        <v>0</v>
      </c>
    </row>
    <row r="202" spans="1:28">
      <c r="A202" s="107">
        <v>201</v>
      </c>
      <c r="B202" s="102">
        <v>76</v>
      </c>
      <c r="C202" s="108">
        <v>57</v>
      </c>
      <c r="D202" s="103">
        <v>1</v>
      </c>
      <c r="E202" s="108">
        <v>6</v>
      </c>
      <c r="F202" s="103">
        <v>4</v>
      </c>
      <c r="G202" s="108">
        <v>3</v>
      </c>
      <c r="H202" s="103">
        <v>0</v>
      </c>
      <c r="I202" s="103">
        <v>0</v>
      </c>
      <c r="J202" s="108">
        <v>0</v>
      </c>
      <c r="K202" s="108">
        <v>0</v>
      </c>
      <c r="L202" s="103">
        <v>0</v>
      </c>
      <c r="M202" s="103">
        <v>0</v>
      </c>
      <c r="N202" s="108">
        <v>3</v>
      </c>
      <c r="O202" s="108">
        <v>10</v>
      </c>
      <c r="P202" s="108">
        <v>0</v>
      </c>
      <c r="Q202" s="108">
        <v>0</v>
      </c>
      <c r="R202" s="108">
        <v>0</v>
      </c>
      <c r="S202" s="103">
        <v>0</v>
      </c>
      <c r="T202" s="103">
        <v>0</v>
      </c>
      <c r="U202" s="103">
        <v>0</v>
      </c>
      <c r="V202" s="103">
        <v>0</v>
      </c>
      <c r="W202" s="108">
        <v>2</v>
      </c>
      <c r="X202" s="108">
        <v>0</v>
      </c>
      <c r="Y202" s="108">
        <v>0</v>
      </c>
      <c r="Z202" s="108">
        <v>0</v>
      </c>
      <c r="AA202" s="108">
        <v>0</v>
      </c>
      <c r="AB202" s="105">
        <v>0</v>
      </c>
    </row>
    <row r="203" spans="1:28">
      <c r="A203" s="107">
        <v>202</v>
      </c>
      <c r="B203" s="102">
        <v>76</v>
      </c>
      <c r="C203" s="108">
        <v>28</v>
      </c>
      <c r="D203" s="103">
        <v>1</v>
      </c>
      <c r="E203" s="108">
        <v>6</v>
      </c>
      <c r="F203" s="103">
        <v>4</v>
      </c>
      <c r="G203" s="108">
        <v>3</v>
      </c>
      <c r="H203" s="103">
        <v>0</v>
      </c>
      <c r="I203" s="103">
        <v>0</v>
      </c>
      <c r="J203" s="108">
        <v>0</v>
      </c>
      <c r="K203" s="108">
        <v>0</v>
      </c>
      <c r="L203" s="103">
        <v>0</v>
      </c>
      <c r="M203" s="103">
        <v>0</v>
      </c>
      <c r="N203" s="108">
        <v>10</v>
      </c>
      <c r="O203" s="108">
        <v>0</v>
      </c>
      <c r="P203" s="108">
        <v>0</v>
      </c>
      <c r="Q203" s="108">
        <v>0</v>
      </c>
      <c r="R203" s="108">
        <v>0</v>
      </c>
      <c r="S203" s="103">
        <v>10</v>
      </c>
      <c r="T203" s="103">
        <v>0</v>
      </c>
      <c r="U203" s="103">
        <v>0</v>
      </c>
      <c r="V203" s="103">
        <v>0</v>
      </c>
      <c r="W203" s="108">
        <v>2</v>
      </c>
      <c r="X203" s="108">
        <v>0</v>
      </c>
      <c r="Y203" s="108">
        <v>0</v>
      </c>
      <c r="Z203" s="108">
        <v>0</v>
      </c>
      <c r="AA203" s="108">
        <v>0</v>
      </c>
      <c r="AB203" s="105">
        <v>0</v>
      </c>
    </row>
    <row r="204" spans="1:28">
      <c r="A204" s="107">
        <v>203</v>
      </c>
      <c r="B204" s="102">
        <v>76</v>
      </c>
      <c r="C204" s="108">
        <v>25</v>
      </c>
      <c r="D204" s="103">
        <v>1</v>
      </c>
      <c r="E204" s="108">
        <v>6</v>
      </c>
      <c r="F204" s="103">
        <v>4</v>
      </c>
      <c r="G204" s="108">
        <v>2</v>
      </c>
      <c r="H204" s="103">
        <v>0</v>
      </c>
      <c r="I204" s="103">
        <v>0</v>
      </c>
      <c r="J204" s="108">
        <v>0</v>
      </c>
      <c r="K204" s="108">
        <v>0</v>
      </c>
      <c r="L204" s="103">
        <v>0</v>
      </c>
      <c r="M204" s="103">
        <v>0</v>
      </c>
      <c r="N204" s="108">
        <v>10</v>
      </c>
      <c r="O204" s="108">
        <v>0</v>
      </c>
      <c r="P204" s="108">
        <v>0</v>
      </c>
      <c r="Q204" s="108">
        <v>0</v>
      </c>
      <c r="R204" s="108">
        <v>0</v>
      </c>
      <c r="S204" s="103">
        <v>0</v>
      </c>
      <c r="T204" s="103">
        <v>0</v>
      </c>
      <c r="U204" s="103">
        <v>0</v>
      </c>
      <c r="V204" s="103">
        <v>0</v>
      </c>
      <c r="W204" s="108">
        <v>0</v>
      </c>
      <c r="X204" s="108">
        <v>0</v>
      </c>
      <c r="Y204" s="108">
        <v>0</v>
      </c>
      <c r="Z204" s="108">
        <v>0</v>
      </c>
      <c r="AA204" s="108">
        <v>0</v>
      </c>
      <c r="AB204" s="105">
        <v>0</v>
      </c>
    </row>
    <row r="205" spans="1:28">
      <c r="A205" s="107">
        <v>204</v>
      </c>
      <c r="B205" s="102">
        <v>77</v>
      </c>
      <c r="C205" s="108">
        <v>79</v>
      </c>
      <c r="D205" s="103">
        <v>1</v>
      </c>
      <c r="E205" s="108">
        <v>5</v>
      </c>
      <c r="F205" s="103">
        <v>3</v>
      </c>
      <c r="G205" s="108">
        <v>3</v>
      </c>
      <c r="H205" s="103">
        <v>5</v>
      </c>
      <c r="I205" s="103">
        <v>0</v>
      </c>
      <c r="J205" s="108">
        <v>0</v>
      </c>
      <c r="K205" s="108">
        <v>0</v>
      </c>
      <c r="L205" s="103">
        <v>0</v>
      </c>
      <c r="M205" s="103">
        <v>0</v>
      </c>
      <c r="N205" s="108">
        <v>3</v>
      </c>
      <c r="O205" s="108">
        <v>10</v>
      </c>
      <c r="P205" s="108">
        <v>0</v>
      </c>
      <c r="Q205" s="108">
        <v>0</v>
      </c>
      <c r="R205" s="108">
        <v>0</v>
      </c>
      <c r="S205" s="103">
        <v>1</v>
      </c>
      <c r="T205" s="103">
        <v>0</v>
      </c>
      <c r="U205" s="103">
        <v>0</v>
      </c>
      <c r="V205" s="103">
        <v>0</v>
      </c>
      <c r="W205" s="108">
        <v>2</v>
      </c>
      <c r="X205" s="108">
        <v>12</v>
      </c>
      <c r="Y205" s="108">
        <v>0</v>
      </c>
      <c r="Z205" s="108">
        <v>0</v>
      </c>
      <c r="AA205" s="108">
        <v>0</v>
      </c>
      <c r="AB205" s="105">
        <v>0</v>
      </c>
    </row>
    <row r="206" spans="1:28">
      <c r="A206" s="107">
        <v>205</v>
      </c>
      <c r="B206" s="102">
        <v>78</v>
      </c>
      <c r="C206" s="108">
        <v>78</v>
      </c>
      <c r="D206" s="103">
        <v>2</v>
      </c>
      <c r="E206" s="108">
        <v>3</v>
      </c>
      <c r="F206" s="103">
        <v>6</v>
      </c>
      <c r="G206" s="108">
        <v>2</v>
      </c>
      <c r="H206" s="103">
        <v>0</v>
      </c>
      <c r="I206" s="103">
        <v>0</v>
      </c>
      <c r="J206" s="108">
        <v>0</v>
      </c>
      <c r="K206" s="108">
        <v>0</v>
      </c>
      <c r="L206" s="103">
        <v>0</v>
      </c>
      <c r="M206" s="103">
        <v>0</v>
      </c>
      <c r="N206" s="108">
        <v>5</v>
      </c>
      <c r="O206" s="108">
        <v>10</v>
      </c>
      <c r="P206" s="108">
        <v>0</v>
      </c>
      <c r="Q206" s="108">
        <v>0</v>
      </c>
      <c r="R206" s="108">
        <v>0</v>
      </c>
      <c r="S206" s="103">
        <v>0</v>
      </c>
      <c r="T206" s="103">
        <v>0</v>
      </c>
      <c r="U206" s="103">
        <v>0</v>
      </c>
      <c r="V206" s="103">
        <v>0</v>
      </c>
      <c r="W206" s="108">
        <v>0</v>
      </c>
      <c r="X206" s="108">
        <v>0</v>
      </c>
      <c r="Y206" s="108">
        <v>0</v>
      </c>
      <c r="Z206" s="108">
        <v>0</v>
      </c>
      <c r="AA206" s="108">
        <v>0</v>
      </c>
      <c r="AB206" s="105">
        <v>0</v>
      </c>
    </row>
    <row r="207" spans="1:28">
      <c r="A207" s="107">
        <v>206</v>
      </c>
      <c r="B207" s="102">
        <v>78</v>
      </c>
      <c r="C207" s="108">
        <v>56</v>
      </c>
      <c r="D207" s="103">
        <v>2</v>
      </c>
      <c r="E207" s="108">
        <v>5</v>
      </c>
      <c r="F207" s="103">
        <v>4</v>
      </c>
      <c r="G207" s="108">
        <v>3</v>
      </c>
      <c r="H207" s="103">
        <v>0</v>
      </c>
      <c r="I207" s="103">
        <v>0</v>
      </c>
      <c r="J207" s="108">
        <v>0</v>
      </c>
      <c r="K207" s="108">
        <v>0</v>
      </c>
      <c r="L207" s="103">
        <v>0</v>
      </c>
      <c r="M207" s="103">
        <v>0</v>
      </c>
      <c r="N207" s="108">
        <v>3</v>
      </c>
      <c r="O207" s="108">
        <v>5</v>
      </c>
      <c r="P207" s="108">
        <v>10</v>
      </c>
      <c r="Q207" s="108">
        <v>0</v>
      </c>
      <c r="R207" s="108">
        <v>0</v>
      </c>
      <c r="S207" s="103">
        <v>0</v>
      </c>
      <c r="T207" s="103">
        <v>0</v>
      </c>
      <c r="U207" s="103">
        <v>0</v>
      </c>
      <c r="V207" s="103">
        <v>0</v>
      </c>
      <c r="W207" s="108">
        <v>2</v>
      </c>
      <c r="X207" s="108">
        <v>12</v>
      </c>
      <c r="Y207" s="108">
        <v>0</v>
      </c>
      <c r="Z207" s="108">
        <v>0</v>
      </c>
      <c r="AA207" s="108">
        <v>0</v>
      </c>
      <c r="AB207" s="105">
        <v>0</v>
      </c>
    </row>
    <row r="208" spans="1:28">
      <c r="A208" s="107">
        <v>207</v>
      </c>
      <c r="B208" s="102">
        <v>79</v>
      </c>
      <c r="C208" s="108">
        <v>50</v>
      </c>
      <c r="D208" s="103">
        <v>2</v>
      </c>
      <c r="E208" s="108">
        <v>5</v>
      </c>
      <c r="F208" s="103">
        <v>4</v>
      </c>
      <c r="G208" s="108">
        <v>3</v>
      </c>
      <c r="H208" s="103">
        <v>0</v>
      </c>
      <c r="I208" s="103">
        <v>0</v>
      </c>
      <c r="J208" s="108">
        <v>0</v>
      </c>
      <c r="K208" s="108">
        <v>0</v>
      </c>
      <c r="L208" s="103">
        <v>0</v>
      </c>
      <c r="M208" s="103">
        <v>0</v>
      </c>
      <c r="N208" s="108">
        <v>4</v>
      </c>
      <c r="O208" s="108">
        <v>5</v>
      </c>
      <c r="P208" s="108">
        <v>10</v>
      </c>
      <c r="Q208" s="108">
        <v>0</v>
      </c>
      <c r="R208" s="108">
        <v>0</v>
      </c>
      <c r="S208" s="103">
        <v>0</v>
      </c>
      <c r="T208" s="103">
        <v>0</v>
      </c>
      <c r="U208" s="103">
        <v>0</v>
      </c>
      <c r="V208" s="103">
        <v>0</v>
      </c>
      <c r="W208" s="108">
        <v>2</v>
      </c>
      <c r="X208" s="108">
        <v>12</v>
      </c>
      <c r="Y208" s="108">
        <v>0</v>
      </c>
      <c r="Z208" s="108">
        <v>0</v>
      </c>
      <c r="AA208" s="108">
        <v>0</v>
      </c>
      <c r="AB208" s="105">
        <v>0</v>
      </c>
    </row>
    <row r="209" spans="1:28">
      <c r="A209" s="107">
        <v>208</v>
      </c>
      <c r="B209" s="102">
        <v>79</v>
      </c>
      <c r="C209" s="108">
        <v>66</v>
      </c>
      <c r="D209" s="103">
        <v>1</v>
      </c>
      <c r="E209" s="108">
        <v>3</v>
      </c>
      <c r="F209" s="103">
        <v>3</v>
      </c>
      <c r="G209" s="108">
        <v>3</v>
      </c>
      <c r="H209" s="103">
        <v>0</v>
      </c>
      <c r="I209" s="103">
        <v>0</v>
      </c>
      <c r="J209" s="108">
        <v>0</v>
      </c>
      <c r="K209" s="108">
        <v>0</v>
      </c>
      <c r="L209" s="103">
        <v>0</v>
      </c>
      <c r="M209" s="103">
        <v>0</v>
      </c>
      <c r="N209" s="108">
        <v>3</v>
      </c>
      <c r="O209" s="108">
        <v>10</v>
      </c>
      <c r="P209" s="108">
        <v>0</v>
      </c>
      <c r="Q209" s="108">
        <v>0</v>
      </c>
      <c r="R209" s="108">
        <v>0</v>
      </c>
      <c r="S209" s="103">
        <v>1</v>
      </c>
      <c r="T209" s="103">
        <v>0</v>
      </c>
      <c r="U209" s="103">
        <v>0</v>
      </c>
      <c r="V209" s="103">
        <v>0</v>
      </c>
      <c r="W209" s="108">
        <v>2</v>
      </c>
      <c r="X209" s="108">
        <v>12</v>
      </c>
      <c r="Y209" s="108">
        <v>0</v>
      </c>
      <c r="Z209" s="108">
        <v>0</v>
      </c>
      <c r="AA209" s="108">
        <v>0</v>
      </c>
      <c r="AB209" s="105">
        <v>0</v>
      </c>
    </row>
    <row r="210" spans="1:28">
      <c r="A210" s="107">
        <v>209</v>
      </c>
      <c r="B210" s="102">
        <v>80</v>
      </c>
      <c r="C210" s="108">
        <v>60</v>
      </c>
      <c r="D210" s="103">
        <v>2</v>
      </c>
      <c r="E210" s="108">
        <v>5</v>
      </c>
      <c r="F210" s="103">
        <v>5</v>
      </c>
      <c r="G210" s="108">
        <v>1</v>
      </c>
      <c r="H210" s="103">
        <v>4</v>
      </c>
      <c r="I210" s="103">
        <v>0</v>
      </c>
      <c r="J210" s="108">
        <v>0</v>
      </c>
      <c r="K210" s="108">
        <v>0</v>
      </c>
      <c r="L210" s="103">
        <v>0</v>
      </c>
      <c r="M210" s="103">
        <v>0</v>
      </c>
      <c r="N210" s="108">
        <v>0</v>
      </c>
      <c r="O210" s="108">
        <v>0</v>
      </c>
      <c r="P210" s="108">
        <v>0</v>
      </c>
      <c r="Q210" s="108">
        <v>0</v>
      </c>
      <c r="R210" s="108">
        <v>0</v>
      </c>
      <c r="S210" s="103">
        <v>0</v>
      </c>
      <c r="T210" s="103">
        <v>0</v>
      </c>
      <c r="U210" s="103">
        <v>0</v>
      </c>
      <c r="V210" s="103">
        <v>0</v>
      </c>
      <c r="W210" s="108">
        <v>0</v>
      </c>
      <c r="X210" s="108">
        <v>0</v>
      </c>
      <c r="Y210" s="108">
        <v>0</v>
      </c>
      <c r="Z210" s="108">
        <v>0</v>
      </c>
      <c r="AA210" s="108">
        <v>0</v>
      </c>
      <c r="AB210" s="105">
        <v>0</v>
      </c>
    </row>
    <row r="211" spans="1:28">
      <c r="A211" s="107">
        <v>210</v>
      </c>
      <c r="B211" s="102">
        <v>81</v>
      </c>
      <c r="C211" s="108">
        <v>90</v>
      </c>
      <c r="D211" s="103">
        <v>1</v>
      </c>
      <c r="E211" s="108">
        <v>2</v>
      </c>
      <c r="F211" s="103">
        <v>6</v>
      </c>
      <c r="G211" s="108">
        <v>3</v>
      </c>
      <c r="H211" s="103">
        <v>0</v>
      </c>
      <c r="I211" s="103">
        <v>0</v>
      </c>
      <c r="J211" s="108">
        <v>0</v>
      </c>
      <c r="K211" s="108">
        <v>0</v>
      </c>
      <c r="L211" s="103">
        <v>0</v>
      </c>
      <c r="M211" s="103">
        <v>0</v>
      </c>
      <c r="N211" s="108">
        <v>3</v>
      </c>
      <c r="O211" s="108">
        <v>10</v>
      </c>
      <c r="P211" s="108">
        <v>0</v>
      </c>
      <c r="Q211" s="108">
        <v>0</v>
      </c>
      <c r="R211" s="108">
        <v>0</v>
      </c>
      <c r="S211" s="103">
        <v>1</v>
      </c>
      <c r="T211" s="103">
        <v>0</v>
      </c>
      <c r="U211" s="103">
        <v>0</v>
      </c>
      <c r="V211" s="103">
        <v>0</v>
      </c>
      <c r="W211" s="108">
        <v>2</v>
      </c>
      <c r="X211" s="108">
        <v>3</v>
      </c>
      <c r="Y211" s="108">
        <v>0</v>
      </c>
      <c r="Z211" s="108">
        <v>0</v>
      </c>
      <c r="AA211" s="108">
        <v>0</v>
      </c>
      <c r="AB211" s="105">
        <v>0</v>
      </c>
    </row>
    <row r="212" spans="1:28">
      <c r="A212" s="107">
        <v>211</v>
      </c>
      <c r="B212" s="102">
        <v>81</v>
      </c>
      <c r="C212" s="108">
        <v>55</v>
      </c>
      <c r="D212" s="103">
        <v>1</v>
      </c>
      <c r="E212" s="108">
        <v>6</v>
      </c>
      <c r="F212" s="103">
        <v>4</v>
      </c>
      <c r="G212" s="108">
        <v>2</v>
      </c>
      <c r="H212" s="103">
        <v>0</v>
      </c>
      <c r="I212" s="103">
        <v>0</v>
      </c>
      <c r="J212" s="108">
        <v>0</v>
      </c>
      <c r="K212" s="108">
        <v>0</v>
      </c>
      <c r="L212" s="103">
        <v>0</v>
      </c>
      <c r="M212" s="103">
        <v>0</v>
      </c>
      <c r="N212" s="108">
        <v>10</v>
      </c>
      <c r="O212" s="108">
        <v>0</v>
      </c>
      <c r="P212" s="108">
        <v>0</v>
      </c>
      <c r="Q212" s="108">
        <v>0</v>
      </c>
      <c r="R212" s="108">
        <v>0</v>
      </c>
      <c r="S212" s="103">
        <v>0</v>
      </c>
      <c r="T212" s="103">
        <v>0</v>
      </c>
      <c r="U212" s="103">
        <v>0</v>
      </c>
      <c r="V212" s="103">
        <v>0</v>
      </c>
      <c r="W212" s="108">
        <v>0</v>
      </c>
      <c r="X212" s="108">
        <v>0</v>
      </c>
      <c r="Y212" s="108">
        <v>0</v>
      </c>
      <c r="Z212" s="108">
        <v>0</v>
      </c>
      <c r="AA212" s="108">
        <v>0</v>
      </c>
      <c r="AB212" s="105">
        <v>0</v>
      </c>
    </row>
    <row r="213" spans="1:28">
      <c r="A213" s="107">
        <v>212</v>
      </c>
      <c r="B213" s="102">
        <v>82</v>
      </c>
      <c r="C213" s="108">
        <v>55</v>
      </c>
      <c r="D213" s="103">
        <v>2</v>
      </c>
      <c r="E213" s="108">
        <v>5</v>
      </c>
      <c r="F213" s="103">
        <v>4</v>
      </c>
      <c r="G213" s="108">
        <v>1</v>
      </c>
      <c r="H213" s="103">
        <v>0</v>
      </c>
      <c r="I213" s="103">
        <v>0</v>
      </c>
      <c r="J213" s="108">
        <v>0</v>
      </c>
      <c r="K213" s="108">
        <v>0</v>
      </c>
      <c r="L213" s="103">
        <v>0</v>
      </c>
      <c r="M213" s="103">
        <v>0</v>
      </c>
      <c r="N213" s="108">
        <v>0</v>
      </c>
      <c r="O213" s="108">
        <v>0</v>
      </c>
      <c r="P213" s="108">
        <v>0</v>
      </c>
      <c r="Q213" s="108">
        <v>0</v>
      </c>
      <c r="R213" s="108">
        <v>0</v>
      </c>
      <c r="S213" s="103">
        <v>0</v>
      </c>
      <c r="T213" s="103">
        <v>0</v>
      </c>
      <c r="U213" s="103">
        <v>0</v>
      </c>
      <c r="V213" s="103">
        <v>0</v>
      </c>
      <c r="W213" s="108">
        <v>0</v>
      </c>
      <c r="X213" s="108">
        <v>0</v>
      </c>
      <c r="Y213" s="108">
        <v>0</v>
      </c>
      <c r="Z213" s="108">
        <v>0</v>
      </c>
      <c r="AA213" s="108">
        <v>0</v>
      </c>
      <c r="AB213" s="105">
        <v>0</v>
      </c>
    </row>
    <row r="214" spans="1:28">
      <c r="A214" s="107">
        <v>213</v>
      </c>
      <c r="B214" s="102">
        <v>82</v>
      </c>
      <c r="C214" s="108">
        <v>41</v>
      </c>
      <c r="D214" s="103">
        <v>2</v>
      </c>
      <c r="E214" s="108">
        <v>4</v>
      </c>
      <c r="F214" s="103">
        <v>4</v>
      </c>
      <c r="G214" s="108">
        <v>1</v>
      </c>
      <c r="H214" s="103">
        <v>0</v>
      </c>
      <c r="I214" s="103">
        <v>0</v>
      </c>
      <c r="J214" s="108">
        <v>0</v>
      </c>
      <c r="K214" s="108">
        <v>0</v>
      </c>
      <c r="L214" s="103">
        <v>0</v>
      </c>
      <c r="M214" s="103">
        <v>0</v>
      </c>
      <c r="N214" s="108">
        <v>0</v>
      </c>
      <c r="O214" s="108">
        <v>0</v>
      </c>
      <c r="P214" s="108">
        <v>0</v>
      </c>
      <c r="Q214" s="108">
        <v>0</v>
      </c>
      <c r="R214" s="108">
        <v>0</v>
      </c>
      <c r="S214" s="103">
        <v>0</v>
      </c>
      <c r="T214" s="103">
        <v>0</v>
      </c>
      <c r="U214" s="103">
        <v>0</v>
      </c>
      <c r="V214" s="103">
        <v>0</v>
      </c>
      <c r="W214" s="108">
        <v>0</v>
      </c>
      <c r="X214" s="108">
        <v>0</v>
      </c>
      <c r="Y214" s="108">
        <v>0</v>
      </c>
      <c r="Z214" s="108">
        <v>0</v>
      </c>
      <c r="AA214" s="108">
        <v>0</v>
      </c>
      <c r="AB214" s="105">
        <v>0</v>
      </c>
    </row>
    <row r="215" spans="1:28">
      <c r="A215" s="107">
        <v>214</v>
      </c>
      <c r="B215" s="102">
        <v>83</v>
      </c>
      <c r="C215" s="108">
        <v>75</v>
      </c>
      <c r="D215" s="103">
        <v>2</v>
      </c>
      <c r="E215" s="108">
        <v>5</v>
      </c>
      <c r="F215" s="103">
        <v>6</v>
      </c>
      <c r="G215" s="108">
        <v>3</v>
      </c>
      <c r="H215" s="103">
        <v>0</v>
      </c>
      <c r="I215" s="103">
        <v>0</v>
      </c>
      <c r="J215" s="108">
        <v>0</v>
      </c>
      <c r="K215" s="108">
        <v>0</v>
      </c>
      <c r="L215" s="103">
        <v>0</v>
      </c>
      <c r="M215" s="103">
        <v>0</v>
      </c>
      <c r="N215" s="108">
        <v>3</v>
      </c>
      <c r="O215" s="108">
        <v>4</v>
      </c>
      <c r="P215" s="108">
        <v>6</v>
      </c>
      <c r="Q215" s="108">
        <v>10</v>
      </c>
      <c r="R215" s="108">
        <v>0</v>
      </c>
      <c r="S215" s="103">
        <v>0</v>
      </c>
      <c r="T215" s="103">
        <v>0</v>
      </c>
      <c r="U215" s="103">
        <v>0</v>
      </c>
      <c r="V215" s="103">
        <v>0</v>
      </c>
      <c r="W215" s="108">
        <v>2</v>
      </c>
      <c r="X215" s="108">
        <v>3</v>
      </c>
      <c r="Y215" s="108">
        <v>0</v>
      </c>
      <c r="Z215" s="108">
        <v>0</v>
      </c>
      <c r="AA215" s="108">
        <v>0</v>
      </c>
      <c r="AB215" s="105">
        <v>0</v>
      </c>
    </row>
    <row r="216" spans="1:28">
      <c r="A216" s="107">
        <v>215</v>
      </c>
      <c r="B216" s="102">
        <v>83</v>
      </c>
      <c r="C216" s="108">
        <v>75</v>
      </c>
      <c r="D216" s="103">
        <v>1</v>
      </c>
      <c r="E216" s="108">
        <v>4</v>
      </c>
      <c r="F216" s="103">
        <v>6</v>
      </c>
      <c r="G216" s="108">
        <v>3</v>
      </c>
      <c r="H216" s="103">
        <v>0</v>
      </c>
      <c r="I216" s="103">
        <v>0</v>
      </c>
      <c r="J216" s="108">
        <v>0</v>
      </c>
      <c r="K216" s="108">
        <v>0</v>
      </c>
      <c r="L216" s="103">
        <v>0</v>
      </c>
      <c r="M216" s="103">
        <v>0</v>
      </c>
      <c r="N216" s="108">
        <v>3</v>
      </c>
      <c r="O216" s="108">
        <v>4</v>
      </c>
      <c r="P216" s="108">
        <v>8</v>
      </c>
      <c r="Q216" s="108">
        <v>10</v>
      </c>
      <c r="R216" s="108">
        <v>0</v>
      </c>
      <c r="S216" s="103">
        <v>1</v>
      </c>
      <c r="T216" s="103">
        <v>10</v>
      </c>
      <c r="U216" s="103">
        <v>0</v>
      </c>
      <c r="V216" s="103">
        <v>0</v>
      </c>
      <c r="W216" s="108">
        <v>4</v>
      </c>
      <c r="X216" s="108">
        <v>0</v>
      </c>
      <c r="Y216" s="108">
        <v>0</v>
      </c>
      <c r="Z216" s="108">
        <v>0</v>
      </c>
      <c r="AA216" s="108">
        <v>0</v>
      </c>
      <c r="AB216" s="105">
        <v>0</v>
      </c>
    </row>
    <row r="217" spans="1:28">
      <c r="A217" s="107">
        <v>216</v>
      </c>
      <c r="B217" s="102">
        <v>84</v>
      </c>
      <c r="C217" s="108">
        <v>76</v>
      </c>
      <c r="D217" s="103">
        <v>1</v>
      </c>
      <c r="E217" s="108">
        <v>4</v>
      </c>
      <c r="F217" s="103">
        <v>3</v>
      </c>
      <c r="G217" s="108">
        <v>3</v>
      </c>
      <c r="H217" s="103">
        <v>5</v>
      </c>
      <c r="I217" s="103">
        <v>0</v>
      </c>
      <c r="J217" s="108">
        <v>0</v>
      </c>
      <c r="K217" s="108">
        <v>0</v>
      </c>
      <c r="L217" s="103">
        <v>0</v>
      </c>
      <c r="M217" s="103">
        <v>0</v>
      </c>
      <c r="N217" s="108">
        <v>3</v>
      </c>
      <c r="O217" s="108">
        <v>5</v>
      </c>
      <c r="P217" s="108">
        <v>6</v>
      </c>
      <c r="Q217" s="108">
        <v>7</v>
      </c>
      <c r="R217" s="108">
        <v>10</v>
      </c>
      <c r="S217" s="103">
        <v>1</v>
      </c>
      <c r="T217" s="103">
        <v>10</v>
      </c>
      <c r="U217" s="103">
        <v>0</v>
      </c>
      <c r="V217" s="103">
        <v>0</v>
      </c>
      <c r="W217" s="108">
        <v>2</v>
      </c>
      <c r="X217" s="108">
        <v>3</v>
      </c>
      <c r="Y217" s="108">
        <v>12</v>
      </c>
      <c r="Z217" s="108">
        <v>0</v>
      </c>
      <c r="AA217" s="108">
        <v>0</v>
      </c>
      <c r="AB217" s="105">
        <v>0</v>
      </c>
    </row>
    <row r="218" spans="1:28">
      <c r="A218" s="107">
        <v>217</v>
      </c>
      <c r="B218" s="102">
        <v>85</v>
      </c>
      <c r="C218" s="108">
        <v>68</v>
      </c>
      <c r="D218" s="103">
        <v>2</v>
      </c>
      <c r="E218" s="108">
        <v>4</v>
      </c>
      <c r="F218" s="103">
        <v>6</v>
      </c>
      <c r="G218" s="108">
        <v>3</v>
      </c>
      <c r="H218" s="103">
        <v>0</v>
      </c>
      <c r="I218" s="103">
        <v>0</v>
      </c>
      <c r="J218" s="108">
        <v>0</v>
      </c>
      <c r="K218" s="108">
        <v>0</v>
      </c>
      <c r="L218" s="103">
        <v>0</v>
      </c>
      <c r="M218" s="103">
        <v>0</v>
      </c>
      <c r="N218" s="108">
        <v>3</v>
      </c>
      <c r="O218" s="108">
        <v>5</v>
      </c>
      <c r="P218" s="108">
        <v>6</v>
      </c>
      <c r="Q218" s="108">
        <v>10</v>
      </c>
      <c r="R218" s="108">
        <v>0</v>
      </c>
      <c r="S218" s="103">
        <v>10</v>
      </c>
      <c r="T218" s="103">
        <v>0</v>
      </c>
      <c r="U218" s="103">
        <v>0</v>
      </c>
      <c r="V218" s="103">
        <v>0</v>
      </c>
      <c r="W218" s="108">
        <v>3</v>
      </c>
      <c r="X218" s="108">
        <v>0</v>
      </c>
      <c r="Y218" s="108">
        <v>0</v>
      </c>
      <c r="Z218" s="108">
        <v>0</v>
      </c>
      <c r="AA218" s="108">
        <v>0</v>
      </c>
      <c r="AB218" s="105">
        <v>0</v>
      </c>
    </row>
    <row r="219" spans="1:28">
      <c r="A219" s="107">
        <v>218</v>
      </c>
      <c r="B219" s="102">
        <v>85</v>
      </c>
      <c r="C219" s="107">
        <v>66</v>
      </c>
      <c r="D219" s="102">
        <v>1</v>
      </c>
      <c r="E219" s="107">
        <v>4</v>
      </c>
      <c r="F219" s="102">
        <v>3</v>
      </c>
      <c r="G219" s="107">
        <v>3</v>
      </c>
      <c r="H219" s="102">
        <v>0</v>
      </c>
      <c r="I219" s="102">
        <v>0</v>
      </c>
      <c r="J219" s="107">
        <v>0</v>
      </c>
      <c r="K219" s="107">
        <v>0</v>
      </c>
      <c r="L219" s="102">
        <v>0</v>
      </c>
      <c r="M219" s="102">
        <v>0</v>
      </c>
      <c r="N219" s="107">
        <v>6</v>
      </c>
      <c r="O219" s="107">
        <v>9</v>
      </c>
      <c r="P219" s="107">
        <v>10</v>
      </c>
      <c r="Q219" s="107">
        <v>0</v>
      </c>
      <c r="R219" s="107">
        <v>0</v>
      </c>
      <c r="S219" s="102">
        <v>1</v>
      </c>
      <c r="T219" s="102">
        <v>0</v>
      </c>
      <c r="U219" s="102">
        <v>0</v>
      </c>
      <c r="V219" s="102">
        <v>0</v>
      </c>
      <c r="W219" s="107">
        <v>2</v>
      </c>
      <c r="X219" s="107">
        <v>0</v>
      </c>
      <c r="Y219" s="107">
        <v>0</v>
      </c>
      <c r="Z219" s="107">
        <v>0</v>
      </c>
      <c r="AA219" s="107">
        <v>0</v>
      </c>
      <c r="AB219" s="172">
        <v>0</v>
      </c>
    </row>
    <row r="220" spans="1:28">
      <c r="A220" s="107">
        <v>219</v>
      </c>
      <c r="B220" s="102">
        <v>86</v>
      </c>
      <c r="C220" s="107">
        <v>68</v>
      </c>
      <c r="D220" s="102">
        <v>1</v>
      </c>
      <c r="E220" s="107">
        <v>6</v>
      </c>
      <c r="F220" s="102">
        <v>6</v>
      </c>
      <c r="G220" s="107">
        <v>3</v>
      </c>
      <c r="H220" s="102">
        <v>5</v>
      </c>
      <c r="I220" s="102">
        <v>0</v>
      </c>
      <c r="J220" s="107">
        <v>0</v>
      </c>
      <c r="K220" s="107">
        <v>0</v>
      </c>
      <c r="L220" s="102">
        <v>0</v>
      </c>
      <c r="M220" s="102">
        <v>0</v>
      </c>
      <c r="N220" s="107">
        <v>3</v>
      </c>
      <c r="O220" s="107">
        <v>9</v>
      </c>
      <c r="P220" s="107">
        <v>10</v>
      </c>
      <c r="Q220" s="107">
        <v>0</v>
      </c>
      <c r="R220" s="107">
        <v>0</v>
      </c>
      <c r="S220" s="102">
        <v>0</v>
      </c>
      <c r="T220" s="102">
        <v>0</v>
      </c>
      <c r="U220" s="102">
        <v>0</v>
      </c>
      <c r="V220" s="102">
        <v>0</v>
      </c>
      <c r="W220" s="107">
        <v>2</v>
      </c>
      <c r="X220" s="107">
        <v>4</v>
      </c>
      <c r="Y220" s="107">
        <v>0</v>
      </c>
      <c r="Z220" s="107">
        <v>0</v>
      </c>
      <c r="AA220" s="107">
        <v>0</v>
      </c>
      <c r="AB220" s="172">
        <v>0</v>
      </c>
    </row>
    <row r="221" spans="1:28">
      <c r="A221" s="107">
        <v>220</v>
      </c>
      <c r="B221" s="102">
        <v>87</v>
      </c>
      <c r="C221" s="107">
        <v>73</v>
      </c>
      <c r="D221" s="102">
        <v>1</v>
      </c>
      <c r="E221" s="107">
        <v>4</v>
      </c>
      <c r="F221" s="102">
        <v>6</v>
      </c>
      <c r="G221" s="107">
        <v>3</v>
      </c>
      <c r="H221" s="102">
        <v>5</v>
      </c>
      <c r="I221" s="102">
        <v>0</v>
      </c>
      <c r="J221" s="107">
        <v>0</v>
      </c>
      <c r="K221" s="107">
        <v>0</v>
      </c>
      <c r="L221" s="102">
        <v>0</v>
      </c>
      <c r="M221" s="102">
        <v>0</v>
      </c>
      <c r="N221" s="107">
        <v>3</v>
      </c>
      <c r="O221" s="107">
        <v>4</v>
      </c>
      <c r="P221" s="107">
        <v>6</v>
      </c>
      <c r="Q221" s="107">
        <v>10</v>
      </c>
      <c r="R221" s="107">
        <v>0</v>
      </c>
      <c r="S221" s="102">
        <v>1</v>
      </c>
      <c r="T221" s="102">
        <v>10</v>
      </c>
      <c r="U221" s="102">
        <v>0</v>
      </c>
      <c r="V221" s="102">
        <v>0</v>
      </c>
      <c r="W221" s="107">
        <v>0</v>
      </c>
      <c r="X221" s="107">
        <v>0</v>
      </c>
      <c r="Y221" s="107">
        <v>0</v>
      </c>
      <c r="Z221" s="107">
        <v>0</v>
      </c>
      <c r="AA221" s="107">
        <v>0</v>
      </c>
      <c r="AB221" s="172">
        <v>0</v>
      </c>
    </row>
    <row r="222" spans="1:28">
      <c r="A222" s="107">
        <v>221</v>
      </c>
      <c r="B222" s="102">
        <v>88</v>
      </c>
      <c r="C222" s="107">
        <v>98</v>
      </c>
      <c r="D222" s="102">
        <v>2</v>
      </c>
      <c r="E222" s="107">
        <v>4</v>
      </c>
      <c r="F222" s="102">
        <v>6</v>
      </c>
      <c r="G222" s="107">
        <v>3</v>
      </c>
      <c r="H222" s="102">
        <v>0</v>
      </c>
      <c r="I222" s="102">
        <v>0</v>
      </c>
      <c r="J222" s="107">
        <v>0</v>
      </c>
      <c r="K222" s="107">
        <v>0</v>
      </c>
      <c r="L222" s="102">
        <v>0</v>
      </c>
      <c r="M222" s="102">
        <v>0</v>
      </c>
      <c r="N222" s="107">
        <v>3</v>
      </c>
      <c r="O222" s="107">
        <v>10</v>
      </c>
      <c r="P222" s="107">
        <v>0</v>
      </c>
      <c r="Q222" s="107">
        <v>0</v>
      </c>
      <c r="R222" s="107">
        <v>0</v>
      </c>
      <c r="S222" s="102">
        <v>0</v>
      </c>
      <c r="T222" s="102">
        <v>0</v>
      </c>
      <c r="U222" s="102">
        <v>0</v>
      </c>
      <c r="V222" s="102">
        <v>0</v>
      </c>
      <c r="W222" s="107">
        <v>2</v>
      </c>
      <c r="X222" s="107">
        <v>3</v>
      </c>
      <c r="Y222" s="107">
        <v>12</v>
      </c>
      <c r="Z222" s="107">
        <v>0</v>
      </c>
      <c r="AA222" s="107">
        <v>0</v>
      </c>
      <c r="AB222" s="172">
        <v>0</v>
      </c>
    </row>
    <row r="223" spans="1:28">
      <c r="A223" s="107">
        <v>222</v>
      </c>
      <c r="B223" s="102">
        <v>88</v>
      </c>
      <c r="C223" s="107">
        <v>68</v>
      </c>
      <c r="D223" s="102">
        <v>1</v>
      </c>
      <c r="E223" s="107">
        <v>5</v>
      </c>
      <c r="F223" s="102">
        <v>6</v>
      </c>
      <c r="G223" s="107">
        <v>3</v>
      </c>
      <c r="H223" s="102">
        <v>0</v>
      </c>
      <c r="I223" s="102">
        <v>0</v>
      </c>
      <c r="J223" s="107">
        <v>0</v>
      </c>
      <c r="K223" s="107">
        <v>0</v>
      </c>
      <c r="L223" s="102">
        <v>0</v>
      </c>
      <c r="M223" s="102">
        <v>0</v>
      </c>
      <c r="N223" s="107">
        <v>3</v>
      </c>
      <c r="O223" s="107">
        <v>6</v>
      </c>
      <c r="P223" s="107">
        <v>10</v>
      </c>
      <c r="Q223" s="107">
        <v>0</v>
      </c>
      <c r="R223" s="107">
        <v>0</v>
      </c>
      <c r="S223" s="102">
        <v>0</v>
      </c>
      <c r="T223" s="102">
        <v>0</v>
      </c>
      <c r="U223" s="102">
        <v>0</v>
      </c>
      <c r="V223" s="102">
        <v>0</v>
      </c>
      <c r="W223" s="107">
        <v>2</v>
      </c>
      <c r="X223" s="107">
        <v>0</v>
      </c>
      <c r="Y223" s="107">
        <v>0</v>
      </c>
      <c r="Z223" s="107">
        <v>0</v>
      </c>
      <c r="AA223" s="107">
        <v>0</v>
      </c>
      <c r="AB223" s="172">
        <v>0</v>
      </c>
    </row>
    <row r="224" spans="1:28">
      <c r="A224" s="107">
        <v>223</v>
      </c>
      <c r="B224" s="102">
        <v>88</v>
      </c>
      <c r="C224" s="107">
        <v>47</v>
      </c>
      <c r="D224" s="102">
        <v>1</v>
      </c>
      <c r="E224" s="107">
        <v>5</v>
      </c>
      <c r="F224" s="102">
        <v>4</v>
      </c>
      <c r="G224" s="107">
        <v>3</v>
      </c>
      <c r="H224" s="102">
        <v>0</v>
      </c>
      <c r="I224" s="102">
        <v>0</v>
      </c>
      <c r="J224" s="107">
        <v>0</v>
      </c>
      <c r="K224" s="107">
        <v>0</v>
      </c>
      <c r="L224" s="102">
        <v>0</v>
      </c>
      <c r="M224" s="102">
        <v>0</v>
      </c>
      <c r="N224" s="107">
        <v>3</v>
      </c>
      <c r="O224" s="107">
        <v>0</v>
      </c>
      <c r="P224" s="107">
        <v>0</v>
      </c>
      <c r="Q224" s="107">
        <v>0</v>
      </c>
      <c r="R224" s="107">
        <v>0</v>
      </c>
      <c r="S224" s="102">
        <v>1</v>
      </c>
      <c r="T224" s="102">
        <v>0</v>
      </c>
      <c r="U224" s="102">
        <v>0</v>
      </c>
      <c r="V224" s="102">
        <v>0</v>
      </c>
      <c r="W224" s="107">
        <v>4</v>
      </c>
      <c r="X224" s="107">
        <v>0</v>
      </c>
      <c r="Y224" s="107">
        <v>0</v>
      </c>
      <c r="Z224" s="107">
        <v>0</v>
      </c>
      <c r="AA224" s="107">
        <v>0</v>
      </c>
      <c r="AB224" s="172">
        <v>0</v>
      </c>
    </row>
    <row r="225" spans="1:28">
      <c r="A225" s="107">
        <v>224</v>
      </c>
      <c r="B225" s="102">
        <v>88</v>
      </c>
      <c r="C225" s="107">
        <v>23</v>
      </c>
      <c r="D225" s="102">
        <v>1</v>
      </c>
      <c r="E225" s="107">
        <v>5</v>
      </c>
      <c r="F225" s="102">
        <v>2</v>
      </c>
      <c r="G225" s="107">
        <v>3</v>
      </c>
      <c r="H225" s="102">
        <v>0</v>
      </c>
      <c r="I225" s="102">
        <v>0</v>
      </c>
      <c r="J225" s="107">
        <v>0</v>
      </c>
      <c r="K225" s="107">
        <v>0</v>
      </c>
      <c r="L225" s="102">
        <v>0</v>
      </c>
      <c r="M225" s="102">
        <v>0</v>
      </c>
      <c r="N225" s="107">
        <v>10</v>
      </c>
      <c r="O225" s="107">
        <v>0</v>
      </c>
      <c r="P225" s="107"/>
      <c r="Q225" s="107">
        <v>0</v>
      </c>
      <c r="R225" s="107">
        <v>0</v>
      </c>
      <c r="S225" s="102">
        <v>0</v>
      </c>
      <c r="T225" s="102">
        <v>0</v>
      </c>
      <c r="U225" s="102">
        <v>0</v>
      </c>
      <c r="V225" s="102">
        <v>0</v>
      </c>
      <c r="W225" s="107">
        <v>4</v>
      </c>
      <c r="X225" s="107"/>
      <c r="Y225" s="107">
        <v>0</v>
      </c>
      <c r="Z225" s="107">
        <v>0</v>
      </c>
      <c r="AA225" s="107">
        <v>0</v>
      </c>
      <c r="AB225" s="172">
        <v>0</v>
      </c>
    </row>
    <row r="226" spans="1:28">
      <c r="A226" s="107">
        <v>225</v>
      </c>
      <c r="B226" s="102">
        <v>88</v>
      </c>
      <c r="C226" s="107">
        <v>20</v>
      </c>
      <c r="D226" s="102">
        <v>2</v>
      </c>
      <c r="E226" s="107">
        <v>5</v>
      </c>
      <c r="F226" s="102">
        <v>2</v>
      </c>
      <c r="G226" s="107">
        <v>3</v>
      </c>
      <c r="H226" s="102">
        <v>0</v>
      </c>
      <c r="I226" s="102">
        <v>0</v>
      </c>
      <c r="J226" s="107">
        <v>0</v>
      </c>
      <c r="K226" s="107">
        <v>0</v>
      </c>
      <c r="L226" s="102">
        <v>0</v>
      </c>
      <c r="M226" s="102">
        <v>0</v>
      </c>
      <c r="N226" s="107">
        <v>10</v>
      </c>
      <c r="O226" s="107">
        <v>0</v>
      </c>
      <c r="P226" s="107">
        <v>0</v>
      </c>
      <c r="Q226" s="107">
        <v>0</v>
      </c>
      <c r="R226" s="107">
        <v>0</v>
      </c>
      <c r="S226" s="102">
        <v>0</v>
      </c>
      <c r="T226" s="102">
        <v>0</v>
      </c>
      <c r="U226" s="102">
        <v>0</v>
      </c>
      <c r="V226" s="102">
        <v>0</v>
      </c>
      <c r="W226" s="107">
        <v>0</v>
      </c>
      <c r="X226" s="107">
        <v>0</v>
      </c>
      <c r="Y226" s="107">
        <v>0</v>
      </c>
      <c r="Z226" s="107">
        <v>0</v>
      </c>
      <c r="AA226" s="107">
        <v>0</v>
      </c>
      <c r="AB226" s="172">
        <v>0</v>
      </c>
    </row>
    <row r="227" spans="1:28">
      <c r="A227" s="107">
        <v>226</v>
      </c>
      <c r="B227" s="102">
        <v>89</v>
      </c>
      <c r="C227" s="107">
        <v>45</v>
      </c>
      <c r="D227" s="102">
        <v>2</v>
      </c>
      <c r="E227" s="107">
        <v>5</v>
      </c>
      <c r="F227" s="102">
        <v>4</v>
      </c>
      <c r="G227" s="107">
        <v>2</v>
      </c>
      <c r="H227" s="102">
        <v>0</v>
      </c>
      <c r="I227" s="102">
        <v>0</v>
      </c>
      <c r="J227" s="107">
        <v>0</v>
      </c>
      <c r="K227" s="107">
        <v>0</v>
      </c>
      <c r="L227" s="102">
        <v>0</v>
      </c>
      <c r="M227" s="102">
        <v>0</v>
      </c>
      <c r="N227" s="107">
        <v>10</v>
      </c>
      <c r="O227" s="107">
        <v>0</v>
      </c>
      <c r="P227" s="107">
        <v>0</v>
      </c>
      <c r="Q227" s="107">
        <v>0</v>
      </c>
      <c r="R227" s="107">
        <v>0</v>
      </c>
      <c r="S227" s="102">
        <v>0</v>
      </c>
      <c r="T227" s="102">
        <v>0</v>
      </c>
      <c r="U227" s="102">
        <v>0</v>
      </c>
      <c r="V227" s="102">
        <v>0</v>
      </c>
      <c r="W227" s="107">
        <v>0</v>
      </c>
      <c r="X227" s="107">
        <v>0</v>
      </c>
      <c r="Y227" s="107">
        <v>0</v>
      </c>
      <c r="Z227" s="107">
        <v>0</v>
      </c>
      <c r="AA227" s="107">
        <v>0</v>
      </c>
      <c r="AB227" s="172">
        <v>0</v>
      </c>
    </row>
    <row r="228" spans="1:28">
      <c r="A228" s="107">
        <v>227</v>
      </c>
      <c r="B228" s="102">
        <v>89</v>
      </c>
      <c r="C228" s="107">
        <v>55</v>
      </c>
      <c r="D228" s="102">
        <v>1</v>
      </c>
      <c r="E228" s="107">
        <v>5</v>
      </c>
      <c r="F228" s="102">
        <v>3</v>
      </c>
      <c r="G228" s="107">
        <v>2</v>
      </c>
      <c r="H228" s="102">
        <v>0</v>
      </c>
      <c r="I228" s="102">
        <v>0</v>
      </c>
      <c r="J228" s="107">
        <v>0</v>
      </c>
      <c r="K228" s="107">
        <v>0</v>
      </c>
      <c r="L228" s="102">
        <v>0</v>
      </c>
      <c r="M228" s="102">
        <v>0</v>
      </c>
      <c r="N228" s="107">
        <v>10</v>
      </c>
      <c r="O228" s="107">
        <v>0</v>
      </c>
      <c r="P228" s="107">
        <v>0</v>
      </c>
      <c r="Q228" s="107">
        <v>0</v>
      </c>
      <c r="R228" s="107">
        <v>0</v>
      </c>
      <c r="S228" s="102">
        <v>0</v>
      </c>
      <c r="T228" s="102">
        <v>0</v>
      </c>
      <c r="U228" s="102">
        <v>0</v>
      </c>
      <c r="V228" s="102">
        <v>0</v>
      </c>
      <c r="W228" s="107">
        <v>0</v>
      </c>
      <c r="X228" s="107">
        <v>0</v>
      </c>
      <c r="Y228" s="107">
        <v>0</v>
      </c>
      <c r="Z228" s="107">
        <v>0</v>
      </c>
      <c r="AA228" s="107">
        <v>0</v>
      </c>
      <c r="AB228" s="172">
        <v>0</v>
      </c>
    </row>
    <row r="229" spans="1:28">
      <c r="A229" s="107">
        <v>228</v>
      </c>
      <c r="B229" s="102">
        <v>89</v>
      </c>
      <c r="C229" s="107">
        <v>14</v>
      </c>
      <c r="D229" s="102">
        <v>1</v>
      </c>
      <c r="E229" s="107">
        <v>4</v>
      </c>
      <c r="F229" s="102">
        <v>2</v>
      </c>
      <c r="G229" s="107">
        <v>3</v>
      </c>
      <c r="H229" s="102">
        <v>0</v>
      </c>
      <c r="I229" s="102">
        <v>0</v>
      </c>
      <c r="J229" s="107">
        <v>0</v>
      </c>
      <c r="K229" s="107">
        <v>0</v>
      </c>
      <c r="L229" s="102">
        <v>0</v>
      </c>
      <c r="M229" s="102">
        <v>0</v>
      </c>
      <c r="N229" s="107">
        <v>10</v>
      </c>
      <c r="O229" s="107">
        <v>0</v>
      </c>
      <c r="P229" s="107">
        <v>0</v>
      </c>
      <c r="Q229" s="107">
        <v>0</v>
      </c>
      <c r="R229" s="107">
        <v>0</v>
      </c>
      <c r="S229" s="102">
        <v>0</v>
      </c>
      <c r="T229" s="102">
        <v>0</v>
      </c>
      <c r="U229" s="102">
        <v>0</v>
      </c>
      <c r="V229" s="102">
        <v>0</v>
      </c>
      <c r="W229" s="107">
        <v>0</v>
      </c>
      <c r="X229" s="107">
        <v>0</v>
      </c>
      <c r="Y229" s="107">
        <v>0</v>
      </c>
      <c r="Z229" s="107">
        <v>0</v>
      </c>
      <c r="AA229" s="107">
        <v>0</v>
      </c>
      <c r="AB229" s="172">
        <v>0</v>
      </c>
    </row>
    <row r="230" spans="1:28">
      <c r="A230" s="107">
        <v>229</v>
      </c>
      <c r="B230" s="102">
        <v>90</v>
      </c>
      <c r="C230" s="107">
        <v>57</v>
      </c>
      <c r="D230" s="102">
        <v>1</v>
      </c>
      <c r="E230" s="107">
        <v>5</v>
      </c>
      <c r="F230" s="102">
        <v>4</v>
      </c>
      <c r="G230" s="107">
        <v>3</v>
      </c>
      <c r="H230" s="102">
        <v>0</v>
      </c>
      <c r="I230" s="102">
        <v>0</v>
      </c>
      <c r="J230" s="107">
        <v>0</v>
      </c>
      <c r="K230" s="107">
        <v>0</v>
      </c>
      <c r="L230" s="102">
        <v>0</v>
      </c>
      <c r="M230" s="102">
        <v>0</v>
      </c>
      <c r="N230" s="107">
        <v>3</v>
      </c>
      <c r="O230" s="107">
        <v>10</v>
      </c>
      <c r="P230" s="107">
        <v>0</v>
      </c>
      <c r="Q230" s="107">
        <v>0</v>
      </c>
      <c r="R230" s="107">
        <v>0</v>
      </c>
      <c r="S230" s="102">
        <v>0</v>
      </c>
      <c r="T230" s="102">
        <v>0</v>
      </c>
      <c r="U230" s="102">
        <v>0</v>
      </c>
      <c r="V230" s="102">
        <v>0</v>
      </c>
      <c r="W230" s="107">
        <v>3</v>
      </c>
      <c r="X230" s="107">
        <v>0</v>
      </c>
      <c r="Y230" s="107">
        <v>0</v>
      </c>
      <c r="Z230" s="107">
        <v>0</v>
      </c>
      <c r="AA230" s="107">
        <v>0</v>
      </c>
      <c r="AB230" s="172">
        <v>0</v>
      </c>
    </row>
    <row r="231" spans="1:28">
      <c r="A231" s="107">
        <v>230</v>
      </c>
      <c r="B231" s="102">
        <v>90</v>
      </c>
      <c r="C231" s="107">
        <v>41</v>
      </c>
      <c r="D231" s="102">
        <v>1</v>
      </c>
      <c r="E231" s="107">
        <v>6</v>
      </c>
      <c r="F231" s="102">
        <v>4</v>
      </c>
      <c r="G231" s="107">
        <v>2</v>
      </c>
      <c r="H231" s="102">
        <v>0</v>
      </c>
      <c r="I231" s="102">
        <v>0</v>
      </c>
      <c r="J231" s="107">
        <v>0</v>
      </c>
      <c r="K231" s="107">
        <v>0</v>
      </c>
      <c r="L231" s="102">
        <v>0</v>
      </c>
      <c r="M231" s="102">
        <v>0</v>
      </c>
      <c r="N231" s="107">
        <v>4</v>
      </c>
      <c r="O231" s="107">
        <v>10</v>
      </c>
      <c r="P231" s="107">
        <v>0</v>
      </c>
      <c r="Q231" s="107">
        <v>0</v>
      </c>
      <c r="R231" s="107">
        <v>0</v>
      </c>
      <c r="S231" s="102">
        <v>0</v>
      </c>
      <c r="T231" s="102">
        <v>0</v>
      </c>
      <c r="U231" s="102">
        <v>0</v>
      </c>
      <c r="V231" s="102">
        <v>0</v>
      </c>
      <c r="W231" s="107">
        <v>0</v>
      </c>
      <c r="X231" s="107">
        <v>0</v>
      </c>
      <c r="Y231" s="107">
        <v>0</v>
      </c>
      <c r="Z231" s="107">
        <v>0</v>
      </c>
      <c r="AA231" s="107">
        <v>0</v>
      </c>
      <c r="AB231" s="172">
        <v>0</v>
      </c>
    </row>
    <row r="232" spans="1:28">
      <c r="A232" s="107">
        <v>231</v>
      </c>
      <c r="B232" s="102">
        <v>90</v>
      </c>
      <c r="C232" s="107">
        <v>19</v>
      </c>
      <c r="D232" s="102">
        <v>2</v>
      </c>
      <c r="E232" s="107">
        <v>4</v>
      </c>
      <c r="F232" s="102">
        <v>2</v>
      </c>
      <c r="G232" s="107">
        <v>3</v>
      </c>
      <c r="H232" s="102">
        <v>0</v>
      </c>
      <c r="I232" s="102">
        <v>0</v>
      </c>
      <c r="J232" s="107">
        <v>0</v>
      </c>
      <c r="K232" s="107">
        <v>0</v>
      </c>
      <c r="L232" s="102">
        <v>0</v>
      </c>
      <c r="M232" s="102">
        <v>0</v>
      </c>
      <c r="N232" s="107">
        <v>10</v>
      </c>
      <c r="O232" s="107">
        <v>0</v>
      </c>
      <c r="P232" s="107">
        <v>0</v>
      </c>
      <c r="Q232" s="107">
        <v>0</v>
      </c>
      <c r="R232" s="107">
        <v>0</v>
      </c>
      <c r="S232" s="102">
        <v>1</v>
      </c>
      <c r="T232" s="102">
        <v>10</v>
      </c>
      <c r="U232" s="102">
        <v>0</v>
      </c>
      <c r="V232" s="102">
        <v>0</v>
      </c>
      <c r="W232" s="107">
        <v>0</v>
      </c>
      <c r="X232" s="107">
        <v>0</v>
      </c>
      <c r="Y232" s="107">
        <v>0</v>
      </c>
      <c r="Z232" s="107">
        <v>0</v>
      </c>
      <c r="AA232" s="107">
        <v>0</v>
      </c>
      <c r="AB232" s="172">
        <v>0</v>
      </c>
    </row>
    <row r="233" spans="1:28">
      <c r="A233" s="107">
        <v>232</v>
      </c>
      <c r="B233" s="102">
        <v>91</v>
      </c>
      <c r="C233" s="107">
        <v>76</v>
      </c>
      <c r="D233" s="102">
        <v>1</v>
      </c>
      <c r="E233" s="107">
        <v>4</v>
      </c>
      <c r="F233" s="102">
        <v>3</v>
      </c>
      <c r="G233" s="107">
        <v>3</v>
      </c>
      <c r="H233" s="102">
        <v>0</v>
      </c>
      <c r="I233" s="102">
        <v>0</v>
      </c>
      <c r="J233" s="107">
        <v>0</v>
      </c>
      <c r="K233" s="107">
        <v>0</v>
      </c>
      <c r="L233" s="102">
        <v>0</v>
      </c>
      <c r="M233" s="102">
        <v>0</v>
      </c>
      <c r="N233" s="107">
        <v>3</v>
      </c>
      <c r="O233" s="107">
        <v>6</v>
      </c>
      <c r="P233" s="107">
        <v>10</v>
      </c>
      <c r="Q233" s="107">
        <v>0</v>
      </c>
      <c r="R233" s="107">
        <v>0</v>
      </c>
      <c r="S233" s="102">
        <v>0</v>
      </c>
      <c r="T233" s="102">
        <v>0</v>
      </c>
      <c r="U233" s="102">
        <v>0</v>
      </c>
      <c r="V233" s="102">
        <v>0</v>
      </c>
      <c r="W233" s="107">
        <v>2</v>
      </c>
      <c r="X233" s="107">
        <v>3</v>
      </c>
      <c r="Y233" s="107">
        <v>12</v>
      </c>
      <c r="Z233" s="107">
        <v>0</v>
      </c>
      <c r="AA233" s="107">
        <v>0</v>
      </c>
      <c r="AB233" s="172">
        <v>0</v>
      </c>
    </row>
    <row r="234" spans="1:28">
      <c r="A234" s="107">
        <v>233</v>
      </c>
      <c r="B234" s="102">
        <v>91</v>
      </c>
      <c r="C234" s="107">
        <v>57</v>
      </c>
      <c r="D234" s="102">
        <v>2</v>
      </c>
      <c r="E234" s="107">
        <v>4</v>
      </c>
      <c r="F234" s="102">
        <v>4</v>
      </c>
      <c r="G234" s="107">
        <v>3</v>
      </c>
      <c r="H234" s="102">
        <v>0</v>
      </c>
      <c r="I234" s="102">
        <v>0</v>
      </c>
      <c r="J234" s="107">
        <v>0</v>
      </c>
      <c r="K234" s="107">
        <v>0</v>
      </c>
      <c r="L234" s="102">
        <v>0</v>
      </c>
      <c r="M234" s="102">
        <v>0</v>
      </c>
      <c r="N234" s="107">
        <v>4</v>
      </c>
      <c r="O234" s="107">
        <v>6</v>
      </c>
      <c r="P234" s="107">
        <v>10</v>
      </c>
      <c r="Q234" s="107">
        <v>0</v>
      </c>
      <c r="R234" s="107">
        <v>0</v>
      </c>
      <c r="S234" s="102">
        <v>6</v>
      </c>
      <c r="T234" s="102">
        <v>7</v>
      </c>
      <c r="U234" s="102">
        <v>0</v>
      </c>
      <c r="V234" s="102">
        <v>0</v>
      </c>
      <c r="W234" s="107">
        <v>0</v>
      </c>
      <c r="X234" s="107">
        <v>0</v>
      </c>
      <c r="Y234" s="107">
        <v>0</v>
      </c>
      <c r="Z234" s="107">
        <v>0</v>
      </c>
      <c r="AA234" s="107">
        <v>0</v>
      </c>
      <c r="AB234" s="172">
        <v>0</v>
      </c>
    </row>
    <row r="235" spans="1:28">
      <c r="A235" s="107">
        <v>234</v>
      </c>
      <c r="B235" s="102">
        <v>91</v>
      </c>
      <c r="C235" s="107">
        <v>27</v>
      </c>
      <c r="D235" s="102">
        <v>2</v>
      </c>
      <c r="E235" s="107">
        <v>4</v>
      </c>
      <c r="F235" s="102">
        <v>3</v>
      </c>
      <c r="G235" s="107">
        <v>3</v>
      </c>
      <c r="H235" s="102">
        <v>0</v>
      </c>
      <c r="I235" s="102">
        <v>0</v>
      </c>
      <c r="J235" s="107">
        <v>0</v>
      </c>
      <c r="K235" s="107">
        <v>0</v>
      </c>
      <c r="L235" s="102">
        <v>0</v>
      </c>
      <c r="M235" s="102">
        <v>0</v>
      </c>
      <c r="N235" s="107">
        <v>3</v>
      </c>
      <c r="O235" s="107">
        <v>10</v>
      </c>
      <c r="P235" s="107">
        <v>0</v>
      </c>
      <c r="Q235" s="107">
        <v>0</v>
      </c>
      <c r="R235" s="107">
        <v>0</v>
      </c>
      <c r="S235" s="102">
        <v>0</v>
      </c>
      <c r="T235" s="102">
        <v>0</v>
      </c>
      <c r="U235" s="102">
        <v>0</v>
      </c>
      <c r="V235" s="102">
        <v>0</v>
      </c>
      <c r="W235" s="107">
        <v>0</v>
      </c>
      <c r="X235" s="107">
        <v>0</v>
      </c>
      <c r="Y235" s="107">
        <v>0</v>
      </c>
      <c r="Z235" s="107">
        <v>0</v>
      </c>
      <c r="AA235" s="107">
        <v>0</v>
      </c>
      <c r="AB235" s="172">
        <v>0</v>
      </c>
    </row>
    <row r="236" spans="1:28">
      <c r="A236" s="107">
        <v>235</v>
      </c>
      <c r="B236" s="102">
        <v>91</v>
      </c>
      <c r="C236" s="107">
        <v>14</v>
      </c>
      <c r="D236" s="102">
        <v>1</v>
      </c>
      <c r="E236" s="107">
        <v>4</v>
      </c>
      <c r="F236" s="102">
        <v>2</v>
      </c>
      <c r="G236" s="107">
        <v>3</v>
      </c>
      <c r="H236" s="102">
        <v>0</v>
      </c>
      <c r="I236" s="102">
        <v>0</v>
      </c>
      <c r="J236" s="107">
        <v>0</v>
      </c>
      <c r="K236" s="107">
        <v>0</v>
      </c>
      <c r="L236" s="102">
        <v>0</v>
      </c>
      <c r="M236" s="102">
        <v>0</v>
      </c>
      <c r="N236" s="107">
        <v>10</v>
      </c>
      <c r="O236" s="107">
        <v>0</v>
      </c>
      <c r="P236" s="107">
        <v>0</v>
      </c>
      <c r="Q236" s="107">
        <v>0</v>
      </c>
      <c r="R236" s="107">
        <v>0</v>
      </c>
      <c r="S236" s="102">
        <v>4</v>
      </c>
      <c r="T236" s="102">
        <v>0</v>
      </c>
      <c r="U236" s="102">
        <v>0</v>
      </c>
      <c r="V236" s="102">
        <v>0</v>
      </c>
      <c r="W236" s="107">
        <v>4</v>
      </c>
      <c r="X236" s="107">
        <v>0</v>
      </c>
      <c r="Y236" s="107">
        <v>0</v>
      </c>
      <c r="Z236" s="107">
        <v>0</v>
      </c>
      <c r="AA236" s="107">
        <v>0</v>
      </c>
      <c r="AB236" s="172">
        <v>0</v>
      </c>
    </row>
    <row r="237" spans="1:28">
      <c r="A237" s="107">
        <v>236</v>
      </c>
      <c r="B237" s="102">
        <v>91</v>
      </c>
      <c r="C237" s="107">
        <v>53</v>
      </c>
      <c r="D237" s="102">
        <v>1</v>
      </c>
      <c r="E237" s="107">
        <v>5</v>
      </c>
      <c r="F237" s="102">
        <v>3</v>
      </c>
      <c r="G237" s="107">
        <v>3</v>
      </c>
      <c r="H237" s="102">
        <v>0</v>
      </c>
      <c r="I237" s="102">
        <v>0</v>
      </c>
      <c r="J237" s="107">
        <v>0</v>
      </c>
      <c r="K237" s="107">
        <v>0</v>
      </c>
      <c r="L237" s="102">
        <v>0</v>
      </c>
      <c r="M237" s="102">
        <v>0</v>
      </c>
      <c r="N237" s="107">
        <v>3</v>
      </c>
      <c r="O237" s="107">
        <v>6</v>
      </c>
      <c r="P237" s="107">
        <v>10</v>
      </c>
      <c r="Q237" s="107">
        <v>0</v>
      </c>
      <c r="R237" s="107">
        <v>0</v>
      </c>
      <c r="S237" s="102">
        <v>1</v>
      </c>
      <c r="T237" s="102">
        <v>0</v>
      </c>
      <c r="U237" s="102">
        <v>0</v>
      </c>
      <c r="V237" s="102">
        <v>0</v>
      </c>
      <c r="W237" s="107">
        <v>2</v>
      </c>
      <c r="X237" s="107">
        <v>3</v>
      </c>
      <c r="Y237" s="107">
        <v>0</v>
      </c>
      <c r="Z237" s="107">
        <v>0</v>
      </c>
      <c r="AA237" s="107">
        <v>0</v>
      </c>
      <c r="AB237" s="172">
        <v>0</v>
      </c>
    </row>
    <row r="238" spans="1:28">
      <c r="A238" s="107">
        <v>237</v>
      </c>
      <c r="B238" s="102">
        <v>92</v>
      </c>
      <c r="C238" s="107">
        <v>55</v>
      </c>
      <c r="D238" s="102">
        <v>2</v>
      </c>
      <c r="E238" s="107">
        <v>6</v>
      </c>
      <c r="F238" s="102">
        <v>4</v>
      </c>
      <c r="G238" s="107">
        <v>3</v>
      </c>
      <c r="H238" s="102">
        <v>0</v>
      </c>
      <c r="I238" s="102">
        <v>0</v>
      </c>
      <c r="J238" s="107">
        <v>0</v>
      </c>
      <c r="K238" s="107">
        <v>0</v>
      </c>
      <c r="L238" s="102">
        <v>0</v>
      </c>
      <c r="M238" s="102">
        <v>0</v>
      </c>
      <c r="N238" s="107">
        <v>4</v>
      </c>
      <c r="O238" s="107">
        <v>10</v>
      </c>
      <c r="P238" s="107">
        <v>0</v>
      </c>
      <c r="Q238" s="107">
        <v>0</v>
      </c>
      <c r="R238" s="107">
        <v>0</v>
      </c>
      <c r="S238" s="102">
        <v>0</v>
      </c>
      <c r="T238" s="102">
        <v>0</v>
      </c>
      <c r="U238" s="102">
        <v>0</v>
      </c>
      <c r="V238" s="102">
        <v>0</v>
      </c>
      <c r="W238" s="107">
        <v>3</v>
      </c>
      <c r="X238" s="107">
        <v>0</v>
      </c>
      <c r="Y238" s="107">
        <v>0</v>
      </c>
      <c r="Z238" s="107">
        <v>0</v>
      </c>
      <c r="AA238" s="107">
        <v>0</v>
      </c>
      <c r="AB238" s="172">
        <v>0</v>
      </c>
    </row>
    <row r="239" spans="1:28">
      <c r="A239" s="107">
        <v>238</v>
      </c>
      <c r="B239" s="102">
        <v>92</v>
      </c>
      <c r="C239" s="107">
        <v>56</v>
      </c>
      <c r="D239" s="102">
        <v>1</v>
      </c>
      <c r="E239" s="107">
        <v>6</v>
      </c>
      <c r="F239" s="102">
        <v>4</v>
      </c>
      <c r="G239" s="107">
        <v>3</v>
      </c>
      <c r="H239" s="102">
        <v>0</v>
      </c>
      <c r="I239" s="102">
        <v>0</v>
      </c>
      <c r="J239" s="107">
        <v>0</v>
      </c>
      <c r="K239" s="107">
        <v>0</v>
      </c>
      <c r="L239" s="102">
        <v>0</v>
      </c>
      <c r="M239" s="102">
        <v>0</v>
      </c>
      <c r="N239" s="107">
        <v>3</v>
      </c>
      <c r="O239" s="107">
        <v>10</v>
      </c>
      <c r="P239" s="107">
        <v>0</v>
      </c>
      <c r="Q239" s="107">
        <v>0</v>
      </c>
      <c r="R239" s="107">
        <v>0</v>
      </c>
      <c r="S239" s="102">
        <v>0</v>
      </c>
      <c r="T239" s="102">
        <v>0</v>
      </c>
      <c r="U239" s="102">
        <v>0</v>
      </c>
      <c r="V239" s="102">
        <v>0</v>
      </c>
      <c r="W239" s="107">
        <v>2</v>
      </c>
      <c r="X239" s="107">
        <v>0</v>
      </c>
      <c r="Y239" s="107">
        <v>0</v>
      </c>
      <c r="Z239" s="107">
        <v>0</v>
      </c>
      <c r="AA239" s="107">
        <v>0</v>
      </c>
      <c r="AB239" s="172">
        <v>0</v>
      </c>
    </row>
    <row r="240" spans="1:28">
      <c r="A240" s="107">
        <v>239</v>
      </c>
      <c r="B240" s="102">
        <v>92</v>
      </c>
      <c r="C240" s="107">
        <v>26</v>
      </c>
      <c r="D240" s="102">
        <v>2</v>
      </c>
      <c r="E240" s="107">
        <v>6</v>
      </c>
      <c r="F240" s="102">
        <v>4</v>
      </c>
      <c r="G240" s="107">
        <v>3</v>
      </c>
      <c r="H240" s="102">
        <v>0</v>
      </c>
      <c r="I240" s="102">
        <v>0</v>
      </c>
      <c r="J240" s="107">
        <v>0</v>
      </c>
      <c r="K240" s="107">
        <v>0</v>
      </c>
      <c r="L240" s="102">
        <v>0</v>
      </c>
      <c r="M240" s="102">
        <v>0</v>
      </c>
      <c r="N240" s="107">
        <v>10</v>
      </c>
      <c r="O240" s="107">
        <v>0</v>
      </c>
      <c r="P240" s="107">
        <v>0</v>
      </c>
      <c r="Q240" s="107">
        <v>0</v>
      </c>
      <c r="R240" s="107">
        <v>0</v>
      </c>
      <c r="S240" s="102">
        <v>0</v>
      </c>
      <c r="T240" s="102">
        <v>0</v>
      </c>
      <c r="U240" s="102">
        <v>0</v>
      </c>
      <c r="V240" s="102">
        <v>0</v>
      </c>
      <c r="W240" s="107">
        <v>0</v>
      </c>
      <c r="X240" s="107">
        <v>0</v>
      </c>
      <c r="Y240" s="107">
        <v>0</v>
      </c>
      <c r="Z240" s="107">
        <v>0</v>
      </c>
      <c r="AA240" s="107">
        <v>0</v>
      </c>
      <c r="AB240" s="172">
        <v>0</v>
      </c>
    </row>
    <row r="241" spans="1:28">
      <c r="A241" s="107">
        <v>240</v>
      </c>
      <c r="B241" s="102">
        <v>93</v>
      </c>
      <c r="C241" s="107">
        <v>55</v>
      </c>
      <c r="D241" s="102">
        <v>2</v>
      </c>
      <c r="E241" s="107">
        <v>5</v>
      </c>
      <c r="F241" s="102">
        <v>4</v>
      </c>
      <c r="G241" s="107">
        <v>3</v>
      </c>
      <c r="H241" s="102">
        <v>0</v>
      </c>
      <c r="I241" s="102">
        <v>0</v>
      </c>
      <c r="J241" s="107">
        <v>0</v>
      </c>
      <c r="K241" s="107">
        <v>0</v>
      </c>
      <c r="L241" s="102">
        <v>0</v>
      </c>
      <c r="M241" s="102">
        <v>0</v>
      </c>
      <c r="N241" s="107">
        <v>4</v>
      </c>
      <c r="O241" s="107">
        <v>5</v>
      </c>
      <c r="P241" s="107">
        <v>6</v>
      </c>
      <c r="Q241" s="107">
        <v>10</v>
      </c>
      <c r="R241" s="107">
        <v>0</v>
      </c>
      <c r="S241" s="102">
        <v>4</v>
      </c>
      <c r="T241" s="102">
        <v>0</v>
      </c>
      <c r="U241" s="102">
        <v>0</v>
      </c>
      <c r="V241" s="102">
        <v>0</v>
      </c>
      <c r="W241" s="107">
        <v>2</v>
      </c>
      <c r="X241" s="107">
        <v>0</v>
      </c>
      <c r="Y241" s="107">
        <v>0</v>
      </c>
      <c r="Z241" s="107">
        <v>0</v>
      </c>
      <c r="AA241" s="107">
        <v>0</v>
      </c>
      <c r="AB241" s="172">
        <v>0</v>
      </c>
    </row>
    <row r="242" spans="1:28">
      <c r="A242" s="107">
        <v>241</v>
      </c>
      <c r="B242" s="102">
        <v>93</v>
      </c>
      <c r="C242" s="107">
        <v>48</v>
      </c>
      <c r="D242" s="102">
        <v>1</v>
      </c>
      <c r="E242" s="107">
        <v>5</v>
      </c>
      <c r="F242" s="102">
        <v>4</v>
      </c>
      <c r="G242" s="107">
        <v>3</v>
      </c>
      <c r="H242" s="102">
        <v>0</v>
      </c>
      <c r="I242" s="102">
        <v>0</v>
      </c>
      <c r="J242" s="107">
        <v>0</v>
      </c>
      <c r="K242" s="107">
        <v>0</v>
      </c>
      <c r="L242" s="102">
        <v>0</v>
      </c>
      <c r="M242" s="102">
        <v>0</v>
      </c>
      <c r="N242" s="107">
        <v>3</v>
      </c>
      <c r="O242" s="107">
        <v>6</v>
      </c>
      <c r="P242" s="107">
        <v>10</v>
      </c>
      <c r="Q242" s="107">
        <v>0</v>
      </c>
      <c r="R242" s="107">
        <v>0</v>
      </c>
      <c r="S242" s="102">
        <v>1</v>
      </c>
      <c r="T242" s="102">
        <v>0</v>
      </c>
      <c r="U242" s="102">
        <v>0</v>
      </c>
      <c r="V242" s="102">
        <v>0</v>
      </c>
      <c r="W242" s="107">
        <v>2</v>
      </c>
      <c r="X242" s="107">
        <v>12</v>
      </c>
      <c r="Y242" s="107">
        <v>0</v>
      </c>
      <c r="Z242" s="107">
        <v>0</v>
      </c>
      <c r="AA242" s="107">
        <v>0</v>
      </c>
      <c r="AB242" s="172">
        <v>0</v>
      </c>
    </row>
    <row r="243" spans="1:28">
      <c r="A243" s="107">
        <v>242</v>
      </c>
      <c r="B243" s="102">
        <v>93</v>
      </c>
      <c r="C243" s="107">
        <v>15</v>
      </c>
      <c r="D243" s="102">
        <v>1</v>
      </c>
      <c r="E243" s="107">
        <v>4</v>
      </c>
      <c r="F243" s="102">
        <v>2</v>
      </c>
      <c r="G243" s="107">
        <v>2</v>
      </c>
      <c r="H243" s="102">
        <v>0</v>
      </c>
      <c r="I243" s="102">
        <v>0</v>
      </c>
      <c r="J243" s="107">
        <v>0</v>
      </c>
      <c r="K243" s="107">
        <v>0</v>
      </c>
      <c r="L243" s="102">
        <v>0</v>
      </c>
      <c r="M243" s="102">
        <v>0</v>
      </c>
      <c r="N243" s="107">
        <v>10</v>
      </c>
      <c r="O243" s="107">
        <v>0</v>
      </c>
      <c r="P243" s="107">
        <v>0</v>
      </c>
      <c r="Q243" s="107">
        <v>0</v>
      </c>
      <c r="R243" s="107">
        <v>0</v>
      </c>
      <c r="S243" s="102">
        <v>0</v>
      </c>
      <c r="T243" s="102">
        <v>0</v>
      </c>
      <c r="U243" s="102">
        <v>0</v>
      </c>
      <c r="V243" s="102">
        <v>0</v>
      </c>
      <c r="W243" s="107">
        <v>0</v>
      </c>
      <c r="X243" s="107">
        <v>0</v>
      </c>
      <c r="Y243" s="107">
        <v>0</v>
      </c>
      <c r="Z243" s="107">
        <v>0</v>
      </c>
      <c r="AA243" s="107">
        <v>0</v>
      </c>
      <c r="AB243" s="172">
        <v>0</v>
      </c>
    </row>
    <row r="244" spans="1:28">
      <c r="A244" s="107">
        <v>243</v>
      </c>
      <c r="B244" s="102">
        <v>94</v>
      </c>
      <c r="C244" s="107">
        <v>48</v>
      </c>
      <c r="D244" s="102">
        <v>2</v>
      </c>
      <c r="E244" s="107">
        <v>5</v>
      </c>
      <c r="F244" s="102">
        <v>4</v>
      </c>
      <c r="G244" s="107">
        <v>3</v>
      </c>
      <c r="H244" s="102">
        <v>0</v>
      </c>
      <c r="I244" s="102">
        <v>0</v>
      </c>
      <c r="J244" s="107">
        <v>1</v>
      </c>
      <c r="K244" s="107">
        <v>2</v>
      </c>
      <c r="L244" s="102">
        <v>0</v>
      </c>
      <c r="M244" s="102">
        <v>0</v>
      </c>
      <c r="N244" s="107">
        <v>3</v>
      </c>
      <c r="O244" s="107">
        <v>6</v>
      </c>
      <c r="P244" s="107">
        <v>10</v>
      </c>
      <c r="Q244" s="107">
        <v>0</v>
      </c>
      <c r="R244" s="107">
        <v>0</v>
      </c>
      <c r="S244" s="102">
        <v>0</v>
      </c>
      <c r="T244" s="102">
        <v>0</v>
      </c>
      <c r="U244" s="102">
        <v>0</v>
      </c>
      <c r="V244" s="102">
        <v>0</v>
      </c>
      <c r="W244" s="107">
        <v>2</v>
      </c>
      <c r="X244" s="107">
        <v>3</v>
      </c>
      <c r="Y244" s="107">
        <v>0</v>
      </c>
      <c r="Z244" s="107">
        <v>0</v>
      </c>
      <c r="AA244" s="107">
        <v>0</v>
      </c>
      <c r="AB244" s="172">
        <v>0</v>
      </c>
    </row>
    <row r="245" spans="1:28">
      <c r="A245" s="107">
        <v>244</v>
      </c>
      <c r="B245" s="102">
        <v>94</v>
      </c>
      <c r="C245" s="107">
        <v>56</v>
      </c>
      <c r="D245" s="102">
        <v>1</v>
      </c>
      <c r="E245" s="107">
        <v>5</v>
      </c>
      <c r="F245" s="102">
        <v>4</v>
      </c>
      <c r="G245" s="107">
        <v>3</v>
      </c>
      <c r="H245" s="102">
        <v>0</v>
      </c>
      <c r="I245" s="102">
        <v>0</v>
      </c>
      <c r="J245" s="107">
        <v>0</v>
      </c>
      <c r="K245" s="107">
        <v>0</v>
      </c>
      <c r="L245" s="102">
        <v>0</v>
      </c>
      <c r="M245" s="102">
        <v>0</v>
      </c>
      <c r="N245" s="107">
        <v>6</v>
      </c>
      <c r="O245" s="107">
        <v>10</v>
      </c>
      <c r="P245" s="107">
        <v>0</v>
      </c>
      <c r="Q245" s="107">
        <v>0</v>
      </c>
      <c r="R245" s="107">
        <v>0</v>
      </c>
      <c r="S245" s="102">
        <v>1</v>
      </c>
      <c r="T245" s="102">
        <v>0</v>
      </c>
      <c r="U245" s="102">
        <v>0</v>
      </c>
      <c r="V245" s="102">
        <v>0</v>
      </c>
      <c r="W245" s="107">
        <v>2</v>
      </c>
      <c r="X245" s="107">
        <v>0</v>
      </c>
      <c r="Y245" s="107">
        <v>0</v>
      </c>
      <c r="Z245" s="107">
        <v>0</v>
      </c>
      <c r="AA245" s="107">
        <v>0</v>
      </c>
      <c r="AB245" s="172">
        <v>0</v>
      </c>
    </row>
    <row r="246" spans="1:28">
      <c r="A246" s="107">
        <v>245</v>
      </c>
      <c r="B246" s="102">
        <v>95</v>
      </c>
      <c r="C246" s="107">
        <v>87</v>
      </c>
      <c r="D246" s="102">
        <v>1</v>
      </c>
      <c r="E246" s="107">
        <v>3</v>
      </c>
      <c r="F246" s="102">
        <v>6</v>
      </c>
      <c r="G246" s="107">
        <v>3</v>
      </c>
      <c r="H246" s="102">
        <v>0</v>
      </c>
      <c r="I246" s="102">
        <v>0</v>
      </c>
      <c r="J246" s="107">
        <v>0</v>
      </c>
      <c r="K246" s="107">
        <v>0</v>
      </c>
      <c r="L246" s="102">
        <v>0</v>
      </c>
      <c r="M246" s="102">
        <v>0</v>
      </c>
      <c r="N246" s="107">
        <v>3</v>
      </c>
      <c r="O246" s="107">
        <v>5</v>
      </c>
      <c r="P246" s="107">
        <v>10</v>
      </c>
      <c r="Q246" s="107">
        <v>0</v>
      </c>
      <c r="R246" s="107">
        <v>0</v>
      </c>
      <c r="S246" s="102">
        <v>7</v>
      </c>
      <c r="T246" s="102">
        <v>0</v>
      </c>
      <c r="U246" s="102">
        <v>0</v>
      </c>
      <c r="V246" s="102">
        <v>0</v>
      </c>
      <c r="W246" s="107">
        <v>4</v>
      </c>
      <c r="X246" s="107">
        <v>12</v>
      </c>
      <c r="Y246" s="107">
        <v>0</v>
      </c>
      <c r="Z246" s="107">
        <v>0</v>
      </c>
      <c r="AA246" s="107">
        <v>0</v>
      </c>
      <c r="AB246" s="172">
        <v>0</v>
      </c>
    </row>
    <row r="247" spans="1:28">
      <c r="A247" s="107">
        <v>246</v>
      </c>
      <c r="B247" s="102">
        <v>95</v>
      </c>
      <c r="C247" s="107">
        <v>60</v>
      </c>
      <c r="D247" s="102">
        <v>1</v>
      </c>
      <c r="E247" s="107">
        <v>6</v>
      </c>
      <c r="F247" s="102">
        <v>4</v>
      </c>
      <c r="G247" s="107">
        <v>3</v>
      </c>
      <c r="H247" s="102">
        <v>0</v>
      </c>
      <c r="I247" s="102">
        <v>0</v>
      </c>
      <c r="J247" s="107">
        <v>0</v>
      </c>
      <c r="K247" s="107">
        <v>0</v>
      </c>
      <c r="L247" s="102">
        <v>0</v>
      </c>
      <c r="M247" s="102">
        <v>0</v>
      </c>
      <c r="N247" s="107">
        <v>4</v>
      </c>
      <c r="O247" s="107">
        <v>6</v>
      </c>
      <c r="P247" s="107">
        <v>10</v>
      </c>
      <c r="Q247" s="107">
        <v>0</v>
      </c>
      <c r="R247" s="107">
        <v>0</v>
      </c>
      <c r="S247" s="102">
        <v>0</v>
      </c>
      <c r="T247" s="102">
        <v>0</v>
      </c>
      <c r="U247" s="102">
        <v>0</v>
      </c>
      <c r="V247" s="102">
        <v>0</v>
      </c>
      <c r="W247" s="107">
        <v>2</v>
      </c>
      <c r="X247" s="107">
        <v>0</v>
      </c>
      <c r="Y247" s="107">
        <v>0</v>
      </c>
      <c r="Z247" s="107">
        <v>0</v>
      </c>
      <c r="AA247" s="107">
        <v>0</v>
      </c>
      <c r="AB247" s="172">
        <v>0</v>
      </c>
    </row>
    <row r="248" spans="1:28">
      <c r="A248" s="107">
        <v>247</v>
      </c>
      <c r="B248" s="102">
        <v>96</v>
      </c>
      <c r="C248" s="107">
        <v>56</v>
      </c>
      <c r="D248" s="102">
        <v>2</v>
      </c>
      <c r="E248" s="107">
        <v>4</v>
      </c>
      <c r="F248" s="102">
        <v>4</v>
      </c>
      <c r="G248" s="107">
        <v>3</v>
      </c>
      <c r="H248" s="102">
        <v>0</v>
      </c>
      <c r="I248" s="102">
        <v>0</v>
      </c>
      <c r="J248" s="107">
        <v>0</v>
      </c>
      <c r="K248" s="107">
        <v>0</v>
      </c>
      <c r="L248" s="102">
        <v>0</v>
      </c>
      <c r="M248" s="102">
        <v>0</v>
      </c>
      <c r="N248" s="107">
        <v>3</v>
      </c>
      <c r="O248" s="107">
        <v>10</v>
      </c>
      <c r="P248" s="107">
        <v>0</v>
      </c>
      <c r="Q248" s="107">
        <v>0</v>
      </c>
      <c r="R248" s="107">
        <v>0</v>
      </c>
      <c r="S248" s="102">
        <v>0</v>
      </c>
      <c r="T248" s="102">
        <v>0</v>
      </c>
      <c r="U248" s="102">
        <v>0</v>
      </c>
      <c r="V248" s="102">
        <v>0</v>
      </c>
      <c r="W248" s="107">
        <v>2</v>
      </c>
      <c r="X248" s="107">
        <v>0</v>
      </c>
      <c r="Y248" s="107">
        <v>0</v>
      </c>
      <c r="Z248" s="107">
        <v>0</v>
      </c>
      <c r="AA248" s="107">
        <v>0</v>
      </c>
      <c r="AB248" s="172">
        <v>0</v>
      </c>
    </row>
    <row r="249" spans="1:28">
      <c r="A249" s="107">
        <v>248</v>
      </c>
      <c r="B249" s="102">
        <v>96</v>
      </c>
      <c r="C249" s="107">
        <v>55</v>
      </c>
      <c r="D249" s="102">
        <v>1</v>
      </c>
      <c r="E249" s="107">
        <v>4</v>
      </c>
      <c r="F249" s="102">
        <v>4</v>
      </c>
      <c r="G249" s="107">
        <v>3</v>
      </c>
      <c r="H249" s="102">
        <v>0</v>
      </c>
      <c r="I249" s="102">
        <v>0</v>
      </c>
      <c r="J249" s="107">
        <v>0</v>
      </c>
      <c r="K249" s="107">
        <v>0</v>
      </c>
      <c r="L249" s="102">
        <v>1</v>
      </c>
      <c r="M249" s="102">
        <v>0</v>
      </c>
      <c r="N249" s="107">
        <v>3</v>
      </c>
      <c r="O249" s="107">
        <v>5</v>
      </c>
      <c r="P249" s="107">
        <v>6</v>
      </c>
      <c r="Q249" s="107">
        <v>10</v>
      </c>
      <c r="R249" s="107">
        <v>0</v>
      </c>
      <c r="S249" s="102">
        <v>1</v>
      </c>
      <c r="T249" s="102">
        <v>0</v>
      </c>
      <c r="U249" s="102">
        <v>0</v>
      </c>
      <c r="V249" s="102">
        <v>0</v>
      </c>
      <c r="W249" s="107">
        <v>0</v>
      </c>
      <c r="X249" s="107">
        <v>0</v>
      </c>
      <c r="Y249" s="107">
        <v>0</v>
      </c>
      <c r="Z249" s="107">
        <v>0</v>
      </c>
      <c r="AA249" s="107">
        <v>0</v>
      </c>
      <c r="AB249" s="172">
        <v>0</v>
      </c>
    </row>
    <row r="250" spans="1:28">
      <c r="A250" s="107">
        <v>249</v>
      </c>
      <c r="B250" s="102">
        <v>96</v>
      </c>
      <c r="C250" s="107">
        <v>22</v>
      </c>
      <c r="D250" s="102">
        <v>1</v>
      </c>
      <c r="E250" s="107">
        <v>4</v>
      </c>
      <c r="F250" s="102">
        <v>2</v>
      </c>
      <c r="G250" s="107">
        <v>3</v>
      </c>
      <c r="H250" s="102">
        <v>0</v>
      </c>
      <c r="I250" s="102">
        <v>0</v>
      </c>
      <c r="J250" s="107">
        <v>0</v>
      </c>
      <c r="K250" s="107">
        <v>0</v>
      </c>
      <c r="L250" s="102">
        <v>0</v>
      </c>
      <c r="M250" s="102">
        <v>0</v>
      </c>
      <c r="N250" s="107">
        <v>3</v>
      </c>
      <c r="O250" s="107">
        <v>10</v>
      </c>
      <c r="P250" s="107">
        <v>0</v>
      </c>
      <c r="Q250" s="107">
        <v>0</v>
      </c>
      <c r="R250" s="107">
        <v>0</v>
      </c>
      <c r="S250" s="102">
        <v>0</v>
      </c>
      <c r="T250" s="102">
        <v>0</v>
      </c>
      <c r="U250" s="102">
        <v>0</v>
      </c>
      <c r="V250" s="102">
        <v>0</v>
      </c>
      <c r="W250" s="107">
        <v>2</v>
      </c>
      <c r="X250" s="107">
        <v>0</v>
      </c>
      <c r="Y250" s="107">
        <v>0</v>
      </c>
      <c r="Z250" s="107">
        <v>0</v>
      </c>
      <c r="AA250" s="107">
        <v>0</v>
      </c>
      <c r="AB250" s="172">
        <v>0</v>
      </c>
    </row>
    <row r="251" spans="1:28">
      <c r="A251" s="107">
        <v>250</v>
      </c>
      <c r="B251" s="102">
        <v>96</v>
      </c>
      <c r="C251" s="107">
        <v>33</v>
      </c>
      <c r="D251" s="102">
        <v>1</v>
      </c>
      <c r="E251" s="107">
        <v>4</v>
      </c>
      <c r="F251" s="102">
        <v>3</v>
      </c>
      <c r="G251" s="107">
        <v>2</v>
      </c>
      <c r="H251" s="102">
        <v>0</v>
      </c>
      <c r="I251" s="102">
        <v>0</v>
      </c>
      <c r="J251" s="107">
        <v>0</v>
      </c>
      <c r="K251" s="107">
        <v>0</v>
      </c>
      <c r="L251" s="102">
        <v>0</v>
      </c>
      <c r="M251" s="102">
        <v>0</v>
      </c>
      <c r="N251" s="107">
        <v>10</v>
      </c>
      <c r="O251" s="107">
        <v>0</v>
      </c>
      <c r="P251" s="107">
        <v>0</v>
      </c>
      <c r="Q251" s="107">
        <v>0</v>
      </c>
      <c r="R251" s="107">
        <v>0</v>
      </c>
      <c r="S251" s="102">
        <v>0</v>
      </c>
      <c r="T251" s="102">
        <v>0</v>
      </c>
      <c r="U251" s="102">
        <v>0</v>
      </c>
      <c r="V251" s="102">
        <v>0</v>
      </c>
      <c r="W251" s="107">
        <v>0</v>
      </c>
      <c r="X251" s="107">
        <v>0</v>
      </c>
      <c r="Y251" s="107">
        <v>0</v>
      </c>
      <c r="Z251" s="107">
        <v>0</v>
      </c>
      <c r="AA251" s="107">
        <v>0</v>
      </c>
      <c r="AB251" s="172">
        <v>0</v>
      </c>
    </row>
    <row r="252" spans="1:28">
      <c r="A252" s="107">
        <v>251</v>
      </c>
      <c r="B252" s="102">
        <v>97</v>
      </c>
      <c r="C252" s="107">
        <v>69</v>
      </c>
      <c r="D252" s="102">
        <v>1</v>
      </c>
      <c r="E252" s="107">
        <v>4</v>
      </c>
      <c r="F252" s="102">
        <v>4</v>
      </c>
      <c r="G252" s="107">
        <v>3</v>
      </c>
      <c r="H252" s="102">
        <v>0</v>
      </c>
      <c r="I252" s="102">
        <v>0</v>
      </c>
      <c r="J252" s="107">
        <v>0</v>
      </c>
      <c r="K252" s="107">
        <v>0</v>
      </c>
      <c r="L252" s="102">
        <v>0</v>
      </c>
      <c r="M252" s="102">
        <v>0</v>
      </c>
      <c r="N252" s="107">
        <v>6</v>
      </c>
      <c r="O252" s="107">
        <v>10</v>
      </c>
      <c r="P252" s="107">
        <v>0</v>
      </c>
      <c r="Q252" s="107">
        <v>0</v>
      </c>
      <c r="R252" s="107">
        <v>0</v>
      </c>
      <c r="S252" s="102">
        <v>0</v>
      </c>
      <c r="T252" s="102">
        <v>0</v>
      </c>
      <c r="U252" s="102">
        <v>0</v>
      </c>
      <c r="V252" s="102">
        <v>0</v>
      </c>
      <c r="W252" s="107">
        <v>2</v>
      </c>
      <c r="X252" s="107">
        <v>4</v>
      </c>
      <c r="Y252" s="107">
        <v>0</v>
      </c>
      <c r="Z252" s="107">
        <v>0</v>
      </c>
      <c r="AA252" s="107">
        <v>0</v>
      </c>
      <c r="AB252" s="172">
        <v>0</v>
      </c>
    </row>
    <row r="253" spans="1:28">
      <c r="A253" s="107">
        <v>252</v>
      </c>
      <c r="B253" s="102">
        <v>97</v>
      </c>
      <c r="C253" s="107">
        <v>52</v>
      </c>
      <c r="D253" s="102">
        <v>2</v>
      </c>
      <c r="E253" s="107">
        <v>5</v>
      </c>
      <c r="F253" s="102">
        <v>5</v>
      </c>
      <c r="G253" s="107">
        <v>3</v>
      </c>
      <c r="H253" s="102">
        <v>0</v>
      </c>
      <c r="I253" s="102">
        <v>0</v>
      </c>
      <c r="J253" s="107">
        <v>0</v>
      </c>
      <c r="K253" s="107">
        <v>0</v>
      </c>
      <c r="L253" s="102">
        <v>0</v>
      </c>
      <c r="M253" s="102">
        <v>0</v>
      </c>
      <c r="N253" s="107">
        <v>4</v>
      </c>
      <c r="O253" s="107">
        <v>10</v>
      </c>
      <c r="P253" s="107">
        <v>0</v>
      </c>
      <c r="Q253" s="107">
        <v>0</v>
      </c>
      <c r="R253" s="107">
        <v>0</v>
      </c>
      <c r="S253" s="102">
        <v>1</v>
      </c>
      <c r="T253" s="102">
        <v>0</v>
      </c>
      <c r="U253" s="102">
        <v>0</v>
      </c>
      <c r="V253" s="102">
        <v>0</v>
      </c>
      <c r="W253" s="107">
        <v>2</v>
      </c>
      <c r="X253" s="107">
        <v>0</v>
      </c>
      <c r="Y253" s="107">
        <v>0</v>
      </c>
      <c r="Z253" s="107">
        <v>0</v>
      </c>
      <c r="AA253" s="107">
        <v>0</v>
      </c>
      <c r="AB253" s="172">
        <v>0</v>
      </c>
    </row>
    <row r="254" spans="1:28">
      <c r="A254" s="107">
        <v>253</v>
      </c>
      <c r="B254" s="102">
        <v>98</v>
      </c>
      <c r="C254" s="107">
        <v>64</v>
      </c>
      <c r="D254" s="102">
        <v>1</v>
      </c>
      <c r="E254" s="107">
        <v>4</v>
      </c>
      <c r="F254" s="102">
        <v>3</v>
      </c>
      <c r="G254" s="107">
        <v>3</v>
      </c>
      <c r="H254" s="102">
        <v>0</v>
      </c>
      <c r="I254" s="102">
        <v>0</v>
      </c>
      <c r="J254" s="107">
        <v>0</v>
      </c>
      <c r="K254" s="107">
        <v>0</v>
      </c>
      <c r="L254" s="102">
        <v>0</v>
      </c>
      <c r="M254" s="102">
        <v>0</v>
      </c>
      <c r="N254" s="107">
        <v>3</v>
      </c>
      <c r="O254" s="107">
        <v>6</v>
      </c>
      <c r="P254" s="107">
        <v>10</v>
      </c>
      <c r="Q254" s="107">
        <v>0</v>
      </c>
      <c r="R254" s="107">
        <v>0</v>
      </c>
      <c r="S254" s="102">
        <v>0</v>
      </c>
      <c r="T254" s="102">
        <v>0</v>
      </c>
      <c r="U254" s="102">
        <v>0</v>
      </c>
      <c r="V254" s="102">
        <v>0</v>
      </c>
      <c r="W254" s="107">
        <v>2</v>
      </c>
      <c r="X254" s="107">
        <v>3</v>
      </c>
      <c r="Y254" s="107">
        <v>0</v>
      </c>
      <c r="Z254" s="107">
        <v>0</v>
      </c>
      <c r="AA254" s="107">
        <v>0</v>
      </c>
      <c r="AB254" s="172">
        <v>0</v>
      </c>
    </row>
    <row r="255" spans="1:28">
      <c r="A255" s="107">
        <v>254</v>
      </c>
      <c r="B255" s="102">
        <v>99</v>
      </c>
      <c r="C255" s="107">
        <v>62</v>
      </c>
      <c r="D255" s="102">
        <v>2</v>
      </c>
      <c r="E255" s="107">
        <v>5</v>
      </c>
      <c r="F255" s="102">
        <v>4</v>
      </c>
      <c r="G255" s="107">
        <v>3</v>
      </c>
      <c r="H255" s="102">
        <v>0</v>
      </c>
      <c r="I255" s="102">
        <v>0</v>
      </c>
      <c r="J255" s="107">
        <v>2</v>
      </c>
      <c r="K255" s="107">
        <v>3</v>
      </c>
      <c r="L255" s="102">
        <v>0</v>
      </c>
      <c r="M255" s="102">
        <v>0</v>
      </c>
      <c r="N255" s="107">
        <v>10</v>
      </c>
      <c r="O255" s="107">
        <v>0</v>
      </c>
      <c r="P255" s="107">
        <v>0</v>
      </c>
      <c r="Q255" s="107">
        <v>0</v>
      </c>
      <c r="R255" s="107">
        <v>0</v>
      </c>
      <c r="S255" s="102">
        <v>0</v>
      </c>
      <c r="T255" s="102">
        <v>0</v>
      </c>
      <c r="U255" s="102">
        <v>0</v>
      </c>
      <c r="V255" s="102">
        <v>0</v>
      </c>
      <c r="W255" s="107">
        <v>2</v>
      </c>
      <c r="X255" s="107">
        <v>0</v>
      </c>
      <c r="Y255" s="107">
        <v>0</v>
      </c>
      <c r="Z255" s="107">
        <v>0</v>
      </c>
      <c r="AA255" s="107">
        <v>0</v>
      </c>
      <c r="AB255" s="172">
        <v>0</v>
      </c>
    </row>
    <row r="256" spans="1:28">
      <c r="A256" s="107">
        <v>255</v>
      </c>
      <c r="B256" s="102">
        <v>99</v>
      </c>
      <c r="C256" s="107">
        <v>56</v>
      </c>
      <c r="D256" s="102">
        <v>1</v>
      </c>
      <c r="E256" s="107">
        <v>5</v>
      </c>
      <c r="F256" s="102">
        <v>4</v>
      </c>
      <c r="G256" s="107">
        <v>3</v>
      </c>
      <c r="H256" s="102">
        <v>0</v>
      </c>
      <c r="I256" s="102">
        <v>0</v>
      </c>
      <c r="J256" s="107">
        <v>0</v>
      </c>
      <c r="K256" s="107">
        <v>0</v>
      </c>
      <c r="L256" s="102">
        <v>0</v>
      </c>
      <c r="M256" s="102">
        <v>0</v>
      </c>
      <c r="N256" s="107">
        <v>3</v>
      </c>
      <c r="O256" s="107">
        <v>10</v>
      </c>
      <c r="P256" s="107">
        <v>0</v>
      </c>
      <c r="Q256" s="107">
        <v>0</v>
      </c>
      <c r="R256" s="107">
        <v>0</v>
      </c>
      <c r="S256" s="102">
        <v>9</v>
      </c>
      <c r="T256" s="102">
        <v>0</v>
      </c>
      <c r="U256" s="102">
        <v>0</v>
      </c>
      <c r="V256" s="102">
        <v>0</v>
      </c>
      <c r="W256" s="107">
        <v>4</v>
      </c>
      <c r="X256" s="107">
        <v>12</v>
      </c>
      <c r="Y256" s="107">
        <v>0</v>
      </c>
      <c r="Z256" s="107">
        <v>0</v>
      </c>
      <c r="AA256" s="107">
        <v>0</v>
      </c>
      <c r="AB256" s="172">
        <v>0</v>
      </c>
    </row>
    <row r="257" spans="1:28">
      <c r="A257" s="107">
        <v>256</v>
      </c>
      <c r="B257" s="102">
        <v>100</v>
      </c>
      <c r="C257" s="107">
        <v>67</v>
      </c>
      <c r="D257" s="102">
        <v>1</v>
      </c>
      <c r="E257" s="107">
        <v>5</v>
      </c>
      <c r="F257" s="102">
        <v>7</v>
      </c>
      <c r="G257" s="107">
        <v>3</v>
      </c>
      <c r="H257" s="102">
        <v>0</v>
      </c>
      <c r="I257" s="102">
        <v>0</v>
      </c>
      <c r="J257" s="107">
        <v>0</v>
      </c>
      <c r="K257" s="107">
        <v>0</v>
      </c>
      <c r="L257" s="102">
        <v>0</v>
      </c>
      <c r="M257" s="102">
        <v>0</v>
      </c>
      <c r="N257" s="107">
        <v>3</v>
      </c>
      <c r="O257" s="107">
        <v>6</v>
      </c>
      <c r="P257" s="107">
        <v>10</v>
      </c>
      <c r="Q257" s="107">
        <v>0</v>
      </c>
      <c r="R257" s="107">
        <v>0</v>
      </c>
      <c r="S257" s="102">
        <v>0</v>
      </c>
      <c r="T257" s="102">
        <v>0</v>
      </c>
      <c r="U257" s="102">
        <v>0</v>
      </c>
      <c r="V257" s="102">
        <v>0</v>
      </c>
      <c r="W257" s="107">
        <v>2</v>
      </c>
      <c r="X257" s="107">
        <v>14</v>
      </c>
      <c r="Y257" s="107">
        <v>0</v>
      </c>
      <c r="Z257" s="107">
        <v>0</v>
      </c>
      <c r="AA257" s="107">
        <v>0</v>
      </c>
      <c r="AB257" s="172">
        <v>0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&amp;C&amp;"Arial,Normal"&amp;10&amp;A</oddHeader>
    <oddFooter>&amp;C&amp;"Arial,Normal"&amp;10Página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>
    <tabColor indexed="12"/>
  </sheetPr>
  <dimension ref="B1:R115"/>
  <sheetViews>
    <sheetView zoomScale="75" zoomScaleNormal="75" workbookViewId="0">
      <selection activeCell="F27" sqref="F27"/>
    </sheetView>
  </sheetViews>
  <sheetFormatPr baseColWidth="10" defaultColWidth="11.5703125" defaultRowHeight="15"/>
  <cols>
    <col min="1" max="1" width="4.28515625" customWidth="1"/>
    <col min="2" max="2" width="32.140625" customWidth="1"/>
    <col min="3" max="4" width="10.85546875" customWidth="1"/>
    <col min="5" max="5" width="9" customWidth="1"/>
    <col min="6" max="6" width="15.42578125" customWidth="1"/>
    <col min="7" max="7" width="11" customWidth="1"/>
    <col min="8" max="8" width="9.5703125" customWidth="1"/>
    <col min="9" max="9" width="9.85546875" customWidth="1"/>
    <col min="10" max="10" width="10.85546875" customWidth="1"/>
    <col min="11" max="11" width="12.5703125" customWidth="1"/>
    <col min="12" max="12" width="14.140625" customWidth="1"/>
    <col min="13" max="13" width="10.28515625" customWidth="1"/>
    <col min="15" max="15" width="5.85546875" customWidth="1"/>
    <col min="16" max="16" width="16.28515625" customWidth="1"/>
  </cols>
  <sheetData>
    <row r="1" spans="2:13" ht="21.75" customHeight="1" thickBot="1"/>
    <row r="2" spans="2:13" ht="24" customHeight="1" thickBot="1">
      <c r="B2" s="194" t="s">
        <v>208</v>
      </c>
      <c r="C2" s="195"/>
      <c r="D2" s="195"/>
      <c r="E2" s="195"/>
      <c r="F2" s="195"/>
      <c r="G2" s="195"/>
      <c r="H2" s="196"/>
    </row>
    <row r="3" spans="2:13" ht="18">
      <c r="B3" s="3"/>
    </row>
    <row r="4" spans="2:13" ht="7.5" customHeight="1">
      <c r="B4" s="4"/>
      <c r="C4" s="4"/>
      <c r="D4" s="4"/>
      <c r="F4" s="39"/>
    </row>
    <row r="5" spans="2:13" ht="43.5" customHeight="1">
      <c r="B5" s="40" t="s">
        <v>36</v>
      </c>
      <c r="C5" s="41" t="s">
        <v>37</v>
      </c>
      <c r="D5" s="4"/>
      <c r="M5" s="83"/>
    </row>
    <row r="6" spans="2:13" ht="15.75">
      <c r="B6" s="14" t="s">
        <v>38</v>
      </c>
      <c r="C6" s="42">
        <f>MIN(Edad)</f>
        <v>1</v>
      </c>
      <c r="D6" s="4"/>
    </row>
    <row r="7" spans="2:13" ht="15.75">
      <c r="B7" s="14" t="s">
        <v>39</v>
      </c>
      <c r="C7" s="42">
        <f>MAX(Edad)</f>
        <v>98</v>
      </c>
      <c r="D7" s="4"/>
    </row>
    <row r="8" spans="2:13" ht="15.75">
      <c r="B8" s="14" t="s">
        <v>40</v>
      </c>
      <c r="C8" s="42">
        <f>C7-C6</f>
        <v>97</v>
      </c>
      <c r="D8" s="4"/>
    </row>
    <row r="9" spans="2:13" ht="15.75">
      <c r="B9" s="14" t="s">
        <v>41</v>
      </c>
      <c r="C9" s="42">
        <f>MODE(Edad)</f>
        <v>28</v>
      </c>
      <c r="D9" s="4"/>
    </row>
    <row r="10" spans="2:13" ht="15.75">
      <c r="B10" s="14" t="s">
        <v>42</v>
      </c>
      <c r="C10" s="42">
        <f>AVERAGE(Edad)</f>
        <v>45.84765625</v>
      </c>
      <c r="D10" s="4"/>
    </row>
    <row r="11" spans="2:13" ht="15.75">
      <c r="B11" s="14" t="s">
        <v>43</v>
      </c>
      <c r="C11" s="42">
        <f>MEDIAN(Edad)</f>
        <v>48</v>
      </c>
      <c r="D11" s="4"/>
    </row>
    <row r="12" spans="2:13" ht="15.75">
      <c r="B12" s="14" t="s">
        <v>44</v>
      </c>
      <c r="C12" s="42">
        <f>VAR(Edad)</f>
        <v>481.96493566176468</v>
      </c>
      <c r="D12" s="4"/>
    </row>
    <row r="13" spans="2:13" ht="15.6" customHeight="1">
      <c r="B13" s="14" t="s">
        <v>45</v>
      </c>
      <c r="C13" s="42">
        <f>SQRT(C12)</f>
        <v>21.9536998171553</v>
      </c>
      <c r="D13" s="4"/>
    </row>
    <row r="16" spans="2:13" ht="18">
      <c r="B16" s="17" t="s">
        <v>1</v>
      </c>
      <c r="C16" s="38" t="s">
        <v>205</v>
      </c>
      <c r="D16" s="17" t="s">
        <v>47</v>
      </c>
      <c r="L16">
        <f>37.15-21.93</f>
        <v>15.219999999999999</v>
      </c>
      <c r="M16">
        <f>37.15+21.93</f>
        <v>59.08</v>
      </c>
    </row>
    <row r="17" spans="2:13" ht="15.75">
      <c r="B17" s="37" t="str">
        <f>CódigosPacientes!B3</f>
        <v>Femenino</v>
      </c>
      <c r="C17" s="43">
        <f>COUNTIF(Sexo,CódigosPacientes!A3)</f>
        <v>146</v>
      </c>
      <c r="D17" s="44">
        <f>C17/C$19*100</f>
        <v>57.03125</v>
      </c>
    </row>
    <row r="18" spans="2:13" ht="15.75">
      <c r="B18" s="37" t="str">
        <f>CódigosPacientes!B4</f>
        <v>Masculino</v>
      </c>
      <c r="C18" s="43">
        <f>COUNTIF(Sexo,CódigosPacientes!A4)</f>
        <v>110</v>
      </c>
      <c r="D18" s="45">
        <f>C18/C$19*100</f>
        <v>42.96875</v>
      </c>
    </row>
    <row r="19" spans="2:13" ht="15.75">
      <c r="B19" s="62" t="s">
        <v>50</v>
      </c>
      <c r="C19" s="63">
        <f>SUM(C17:C18)</f>
        <v>256</v>
      </c>
      <c r="D19" s="69">
        <f>SUM(D17:D18)</f>
        <v>100</v>
      </c>
    </row>
    <row r="20" spans="2:13" ht="19.5" customHeight="1">
      <c r="B20" s="5"/>
      <c r="C20" s="5"/>
      <c r="D20" s="5"/>
    </row>
    <row r="21" spans="2:13" ht="57" customHeight="1">
      <c r="B21" s="200" t="s">
        <v>206</v>
      </c>
      <c r="C21" s="201"/>
      <c r="D21" s="201"/>
      <c r="E21" s="201"/>
      <c r="F21" s="202"/>
      <c r="G21" s="46">
        <f>(COUNTIF(Edad,"&lt;15")+COUNTIF(Edad,"&gt;64"))*100/(COUNTIF(Edad,"&lt;=64")-COUNTIF(Edad,"&lt;15"))</f>
        <v>42.222222222222221</v>
      </c>
      <c r="J21" s="185" t="s">
        <v>211</v>
      </c>
      <c r="K21" s="186"/>
      <c r="L21" s="187"/>
      <c r="M21" s="84">
        <f>C18/C17*100</f>
        <v>75.342465753424662</v>
      </c>
    </row>
    <row r="24" spans="2:13" ht="18">
      <c r="B24" s="20" t="s">
        <v>2</v>
      </c>
      <c r="C24" s="16" t="s">
        <v>46</v>
      </c>
      <c r="D24" s="16" t="s">
        <v>47</v>
      </c>
    </row>
    <row r="25" spans="2:13" ht="15.75">
      <c r="B25" s="18" t="str">
        <f>CódigosPacientes!E3</f>
        <v>Sin escolarización</v>
      </c>
      <c r="C25" s="43">
        <f>COUNTIF(NivelEduc,CódigosPacientes!D3)</f>
        <v>6</v>
      </c>
      <c r="D25" s="47">
        <f t="shared" ref="D25:D30" si="0">C25/C$31*100</f>
        <v>2.34375</v>
      </c>
    </row>
    <row r="26" spans="2:13" ht="15.75">
      <c r="B26" s="18" t="str">
        <f>CódigosPacientes!E4</f>
        <v>Primaria sin terminar</v>
      </c>
      <c r="C26" s="43">
        <f>COUNTIF(NivelEduc,CódigosPacientes!D4)</f>
        <v>10</v>
      </c>
      <c r="D26" s="47">
        <f t="shared" si="0"/>
        <v>3.90625</v>
      </c>
    </row>
    <row r="27" spans="2:13" ht="15.75">
      <c r="B27" s="18" t="str">
        <f>CódigosPacientes!E5</f>
        <v>Primaria concluida</v>
      </c>
      <c r="C27" s="43">
        <f>COUNTIF(NivelEduc,CódigosPacientes!D5)</f>
        <v>9</v>
      </c>
      <c r="D27" s="47">
        <f t="shared" si="0"/>
        <v>3.515625</v>
      </c>
    </row>
    <row r="28" spans="2:13" ht="15.75">
      <c r="B28" s="18" t="str">
        <f>CódigosPacientes!E6</f>
        <v xml:space="preserve">Secundaria </v>
      </c>
      <c r="C28" s="43">
        <f>COUNTIF(NivelEduc,CódigosPacientes!D6)</f>
        <v>80</v>
      </c>
      <c r="D28" s="47">
        <f t="shared" si="0"/>
        <v>31.25</v>
      </c>
    </row>
    <row r="29" spans="2:13" ht="15.75">
      <c r="B29" s="18" t="str">
        <f>CódigosPacientes!E7</f>
        <v>Preuniversitario</v>
      </c>
      <c r="C29" s="43">
        <f>COUNTIF(NivelEduc,CódigosPacientes!D7)</f>
        <v>110</v>
      </c>
      <c r="D29" s="47">
        <f t="shared" si="0"/>
        <v>42.96875</v>
      </c>
    </row>
    <row r="30" spans="2:13" ht="15.75">
      <c r="B30" s="18" t="str">
        <f>CódigosPacientes!E8</f>
        <v>Universitario</v>
      </c>
      <c r="C30" s="43">
        <f>COUNTIF(NivelEduc,CódigosPacientes!D8)</f>
        <v>41</v>
      </c>
      <c r="D30" s="47">
        <f t="shared" si="0"/>
        <v>16.015625</v>
      </c>
    </row>
    <row r="31" spans="2:13" ht="18.75">
      <c r="B31" s="66" t="s">
        <v>50</v>
      </c>
      <c r="C31" s="64">
        <f>SUM(C25:C30)</f>
        <v>256</v>
      </c>
      <c r="D31" s="68">
        <f>SUM(D25:D30)</f>
        <v>100</v>
      </c>
    </row>
    <row r="34" spans="2:8" ht="18.75">
      <c r="B34" s="20" t="s">
        <v>3</v>
      </c>
      <c r="C34" s="20" t="s">
        <v>56</v>
      </c>
      <c r="D34" s="20" t="s">
        <v>47</v>
      </c>
    </row>
    <row r="35" spans="2:8" ht="15.75">
      <c r="B35" s="21" t="str">
        <f>CódigosPacientes!H3</f>
        <v>Sin edad laboral</v>
      </c>
      <c r="C35" s="49">
        <f>COUNTIF(labor,CódigosPacientes!G3)</f>
        <v>6</v>
      </c>
      <c r="D35" s="50">
        <f t="shared" ref="D35:D41" si="1">C35/C$42*100</f>
        <v>2.34375</v>
      </c>
    </row>
    <row r="36" spans="2:8" ht="15.75">
      <c r="B36" s="21" t="str">
        <f>CódigosPacientes!H4</f>
        <v>Estudiante</v>
      </c>
      <c r="C36" s="49">
        <f>COUNTIF(labor,CódigosPacientes!G4)</f>
        <v>46</v>
      </c>
      <c r="D36" s="50">
        <f t="shared" si="1"/>
        <v>17.96875</v>
      </c>
    </row>
    <row r="37" spans="2:8" ht="15.75">
      <c r="B37" s="21" t="str">
        <f>CódigosPacientes!H5</f>
        <v>Ama de casa</v>
      </c>
      <c r="C37" s="49">
        <f>COUNTIF(labor,CódigosPacientes!G5)</f>
        <v>29</v>
      </c>
      <c r="D37" s="50">
        <f t="shared" si="1"/>
        <v>11.328125</v>
      </c>
    </row>
    <row r="38" spans="2:8" ht="15.75">
      <c r="B38" s="21" t="str">
        <f>CódigosPacientes!H6</f>
        <v>Trabajador(a)</v>
      </c>
      <c r="C38" s="49">
        <f>COUNTIF(labor,CódigosPacientes!G6)</f>
        <v>114</v>
      </c>
      <c r="D38" s="50">
        <f t="shared" si="1"/>
        <v>44.53125</v>
      </c>
    </row>
    <row r="39" spans="2:8" ht="15.75">
      <c r="B39" s="21" t="str">
        <f>CódigosPacientes!H7</f>
        <v>Desocupado</v>
      </c>
      <c r="C39" s="49">
        <f>COUNTIF(labor,CódigosPacientes!G7)</f>
        <v>9</v>
      </c>
      <c r="D39" s="50">
        <f t="shared" si="1"/>
        <v>3.515625</v>
      </c>
    </row>
    <row r="40" spans="2:8" ht="15.75">
      <c r="B40" s="21" t="str">
        <f>CódigosPacientes!H8</f>
        <v>Jubilado</v>
      </c>
      <c r="C40" s="49">
        <f>COUNTIF(labor,CódigosPacientes!G8)</f>
        <v>38</v>
      </c>
      <c r="D40" s="50">
        <f t="shared" si="1"/>
        <v>14.84375</v>
      </c>
    </row>
    <row r="41" spans="2:8" ht="15.75">
      <c r="B41" s="21" t="str">
        <f>CódigosPacientes!H9</f>
        <v>Otra</v>
      </c>
      <c r="C41" s="49">
        <f>COUNTIF(labor,CódigosPacientes!G9)</f>
        <v>14</v>
      </c>
      <c r="D41" s="50">
        <f t="shared" si="1"/>
        <v>5.46875</v>
      </c>
    </row>
    <row r="42" spans="2:8" ht="15.75">
      <c r="B42" s="59" t="s">
        <v>50</v>
      </c>
      <c r="C42" s="64">
        <f>SUM(C35:C41)</f>
        <v>256</v>
      </c>
      <c r="D42" s="67">
        <f>SUM(D35:D41)</f>
        <v>100</v>
      </c>
    </row>
    <row r="43" spans="2:8" ht="15.75">
      <c r="B43" s="6"/>
      <c r="C43" s="7"/>
      <c r="D43" s="7"/>
    </row>
    <row r="44" spans="2:8" ht="15.75">
      <c r="B44" s="6"/>
      <c r="C44" s="7"/>
      <c r="D44" s="7"/>
    </row>
    <row r="45" spans="2:8" ht="15.75">
      <c r="B45" s="197" t="s">
        <v>4</v>
      </c>
      <c r="C45" s="192" t="s">
        <v>1</v>
      </c>
      <c r="D45" s="192"/>
      <c r="E45" s="192"/>
      <c r="F45" s="192"/>
      <c r="G45" s="193" t="s">
        <v>50</v>
      </c>
      <c r="H45" s="193"/>
    </row>
    <row r="46" spans="2:8" ht="15.75">
      <c r="B46" s="198"/>
      <c r="C46" s="192" t="str">
        <f>CódigosPacientes!B3</f>
        <v>Femenino</v>
      </c>
      <c r="D46" s="192"/>
      <c r="E46" s="192" t="str">
        <f>CódigosPacientes!B4</f>
        <v>Masculino</v>
      </c>
      <c r="F46" s="192"/>
      <c r="G46" s="193"/>
      <c r="H46" s="193"/>
    </row>
    <row r="47" spans="2:8" ht="18.75">
      <c r="B47" s="199"/>
      <c r="C47" s="20" t="s">
        <v>56</v>
      </c>
      <c r="D47" s="20" t="s">
        <v>47</v>
      </c>
      <c r="E47" s="20" t="s">
        <v>56</v>
      </c>
      <c r="F47" s="20" t="s">
        <v>47</v>
      </c>
      <c r="G47" s="20" t="s">
        <v>56</v>
      </c>
      <c r="H47" s="20" t="s">
        <v>47</v>
      </c>
    </row>
    <row r="48" spans="2:8" ht="15.75">
      <c r="B48" s="19" t="str">
        <f>CódigosPacientes!K3</f>
        <v>I</v>
      </c>
      <c r="C48" s="43">
        <f t="array" ref="C48">SUM((Sexo=CódigosPacientes!A3)*(Gdispen=CódigosPacientes!J3))</f>
        <v>1</v>
      </c>
      <c r="D48" s="42">
        <f>C48/$G$52*100</f>
        <v>0.390625</v>
      </c>
      <c r="E48" s="43">
        <f>G48-C48</f>
        <v>5</v>
      </c>
      <c r="F48" s="42">
        <f>E48/$G$52*100</f>
        <v>1.953125</v>
      </c>
      <c r="G48" s="64">
        <f>COUNTIF(Gdispen,CódigosPacientes!J3)</f>
        <v>6</v>
      </c>
      <c r="H48" s="65">
        <f>G48/G$52*100</f>
        <v>2.34375</v>
      </c>
    </row>
    <row r="49" spans="2:18" ht="15.75">
      <c r="B49" s="19" t="str">
        <f>CódigosPacientes!K4</f>
        <v>II</v>
      </c>
      <c r="C49" s="43">
        <f t="array" ref="C49">SUM((Sexo=CódigosPacientes!A3)*(Gdispen=CódigosPacientes!J4))</f>
        <v>43</v>
      </c>
      <c r="D49" s="42">
        <f>C49/$G$52*100</f>
        <v>16.796875</v>
      </c>
      <c r="E49" s="43">
        <f>G49-C49</f>
        <v>40</v>
      </c>
      <c r="F49" s="42">
        <f>E49/$G$52*100</f>
        <v>15.625</v>
      </c>
      <c r="G49" s="64">
        <f>COUNTIF(Gdispen,CódigosPacientes!J4)</f>
        <v>83</v>
      </c>
      <c r="H49" s="65">
        <f>G49/G$52*100</f>
        <v>32.421875</v>
      </c>
    </row>
    <row r="50" spans="2:18" ht="15.75">
      <c r="B50" s="19" t="str">
        <f>CódigosPacientes!K5</f>
        <v>III</v>
      </c>
      <c r="C50" s="43">
        <f t="array" ref="C50">SUM((Sexo=CódigosPacientes!A3)*(Gdispen=CódigosPacientes!J5))</f>
        <v>101</v>
      </c>
      <c r="D50" s="42">
        <f>C50/$G$52*100</f>
        <v>39.453125</v>
      </c>
      <c r="E50" s="43">
        <f>G50-C50</f>
        <v>64</v>
      </c>
      <c r="F50" s="42">
        <f>E50/$G$52*100</f>
        <v>25</v>
      </c>
      <c r="G50" s="64">
        <f>COUNTIF(Gdispen,CódigosPacientes!J5)</f>
        <v>165</v>
      </c>
      <c r="H50" s="65">
        <f>G50/G$52*100</f>
        <v>64.453125</v>
      </c>
    </row>
    <row r="51" spans="2:18" ht="15.75">
      <c r="B51" s="19" t="str">
        <f>CódigosPacientes!K6</f>
        <v>IV</v>
      </c>
      <c r="C51" s="43">
        <f t="array" ref="C51">SUM((Sexo=CódigosPacientes!A3)*(Gdispen=CódigosPacientes!J6))</f>
        <v>1</v>
      </c>
      <c r="D51" s="42">
        <f>C51/$G$52*100</f>
        <v>0.390625</v>
      </c>
      <c r="E51" s="43">
        <f>G51-C51</f>
        <v>1</v>
      </c>
      <c r="F51" s="42">
        <f>E51/$G$52*100</f>
        <v>0.390625</v>
      </c>
      <c r="G51" s="64">
        <f>COUNTIF(Gdispen,CódigosPacientes!J6)</f>
        <v>2</v>
      </c>
      <c r="H51" s="65">
        <f>G51/G$52*100</f>
        <v>0.78125</v>
      </c>
    </row>
    <row r="52" spans="2:18" ht="15.75">
      <c r="B52" s="59" t="s">
        <v>50</v>
      </c>
      <c r="C52" s="64">
        <f>SUM(C48:C51)</f>
        <v>146</v>
      </c>
      <c r="D52" s="65">
        <f>C52/$G$52*100</f>
        <v>57.03125</v>
      </c>
      <c r="E52" s="64">
        <f>G52-C52</f>
        <v>110</v>
      </c>
      <c r="F52" s="65">
        <f>E52/$G$52*100</f>
        <v>42.96875</v>
      </c>
      <c r="G52" s="64">
        <f>SUM(G48:G51)</f>
        <v>256</v>
      </c>
      <c r="H52" s="67">
        <f>SUM(H48:H51)</f>
        <v>100</v>
      </c>
    </row>
    <row r="55" spans="2:18" ht="18.75">
      <c r="B55" s="25" t="s">
        <v>5</v>
      </c>
      <c r="C55" s="20" t="s">
        <v>56</v>
      </c>
      <c r="D55" s="20" t="s">
        <v>47</v>
      </c>
      <c r="F55" s="188" t="s">
        <v>64</v>
      </c>
      <c r="G55" s="189"/>
      <c r="H55" s="20" t="s">
        <v>56</v>
      </c>
      <c r="I55" s="20" t="s">
        <v>47</v>
      </c>
      <c r="K55" s="188" t="s">
        <v>7</v>
      </c>
      <c r="L55" s="189"/>
      <c r="M55" s="20" t="s">
        <v>56</v>
      </c>
      <c r="N55" s="20" t="s">
        <v>47</v>
      </c>
      <c r="P55" s="31" t="s">
        <v>9</v>
      </c>
      <c r="Q55" s="13" t="s">
        <v>201</v>
      </c>
      <c r="R55" s="13" t="s">
        <v>47</v>
      </c>
    </row>
    <row r="56" spans="2:18" ht="15.75">
      <c r="B56" s="167" t="str">
        <f>CódigosPacientes!N3</f>
        <v>Desocupación</v>
      </c>
      <c r="C56" s="168">
        <f>COUNTIF(RiesgoSoc,CódigosPacientes!M3)</f>
        <v>9</v>
      </c>
      <c r="D56" s="169">
        <f t="shared" ref="D56:D61" si="2">C56/C$19*100</f>
        <v>3.515625</v>
      </c>
      <c r="F56" s="190" t="str">
        <f>CódigosPacientes!Q3</f>
        <v>Sustancias nocivas</v>
      </c>
      <c r="G56" s="190"/>
      <c r="H56" s="43">
        <f>COUNTIF(Riesgolaboral,CódigosPacientes!P3)</f>
        <v>5</v>
      </c>
      <c r="I56" s="48">
        <f>H56/C$19*100</f>
        <v>1.953125</v>
      </c>
      <c r="K56" s="190" t="str">
        <f>CódigosPacientes!W3</f>
        <v>Sicklemia</v>
      </c>
      <c r="L56" s="190"/>
      <c r="M56" s="43">
        <f>COUNTIF(RiesgosGenetico,CódigosPacientes!V3)</f>
        <v>2</v>
      </c>
      <c r="N56" s="48">
        <f>M56/C$19*100</f>
        <v>0.78125</v>
      </c>
      <c r="P56" s="14" t="str">
        <f>CódigosPacientes!AF3</f>
        <v>Sí</v>
      </c>
      <c r="Q56" s="51">
        <f>COUNTIF(Discapacidad,CódigosPacientes!AE3)</f>
        <v>3</v>
      </c>
      <c r="R56" s="54">
        <f>Q56/Q$58*100</f>
        <v>1.171875</v>
      </c>
    </row>
    <row r="57" spans="2:18" ht="15.75">
      <c r="B57" s="167" t="str">
        <f>CódigosPacientes!N4</f>
        <v>Deserción escolar</v>
      </c>
      <c r="C57" s="168">
        <f>COUNTIF(RiesgoSoc,CódigosPacientes!M4)</f>
        <v>0</v>
      </c>
      <c r="D57" s="169">
        <f t="shared" si="2"/>
        <v>0</v>
      </c>
      <c r="F57" s="190" t="str">
        <f>CódigosPacientes!Q4</f>
        <v xml:space="preserve"> Radiaciones</v>
      </c>
      <c r="G57" s="190"/>
      <c r="H57" s="43">
        <f>COUNTIF(Riesgolaboral,CódigosPacientes!P4)</f>
        <v>5</v>
      </c>
      <c r="I57" s="48">
        <f>H57/C$19*100</f>
        <v>1.953125</v>
      </c>
      <c r="K57" s="190" t="str">
        <f>CódigosPacientes!W4</f>
        <v>Enfermedad de Wilson</v>
      </c>
      <c r="L57" s="190"/>
      <c r="M57" s="43">
        <f>COUNTIF(RiesgosGenetico,CódigosPacientes!V4)</f>
        <v>0</v>
      </c>
      <c r="N57" s="48">
        <f>M57/C$19*100</f>
        <v>0</v>
      </c>
      <c r="P57" s="14" t="str">
        <f>CódigosPacientes!AF4</f>
        <v>No</v>
      </c>
      <c r="Q57" s="51">
        <f>COUNTIF(Discapacidad,CódigosPacientes!AE4)</f>
        <v>253</v>
      </c>
      <c r="R57" s="54">
        <f>Q57/Q$58*100</f>
        <v>98.828125</v>
      </c>
    </row>
    <row r="58" spans="2:18" ht="15.75">
      <c r="B58" s="167" t="str">
        <f>CódigosPacientes!N5</f>
        <v>Barrios marginales</v>
      </c>
      <c r="C58" s="168">
        <f>COUNTIF(RiesgoSoc,CódigosPacientes!M5)</f>
        <v>0</v>
      </c>
      <c r="D58" s="169">
        <f t="shared" si="2"/>
        <v>0</v>
      </c>
      <c r="F58" s="190" t="str">
        <f>CódigosPacientes!Q5</f>
        <v xml:space="preserve"> Ruido</v>
      </c>
      <c r="G58" s="190"/>
      <c r="H58" s="43">
        <f>COUNTIF(Riesgolaboral,CódigosPacientes!P5)</f>
        <v>13</v>
      </c>
      <c r="I58" s="48">
        <f>H58/C$19*100</f>
        <v>5.078125</v>
      </c>
      <c r="K58" s="190" t="str">
        <f>CódigosPacientes!W5</f>
        <v>Síndrome de Down</v>
      </c>
      <c r="L58" s="190"/>
      <c r="M58" s="43">
        <f>COUNTIF(RiesgosGenetico,CódigosPacientes!V5)</f>
        <v>0</v>
      </c>
      <c r="N58" s="48">
        <f>M58/C$19*100</f>
        <v>0</v>
      </c>
      <c r="P58" s="60" t="s">
        <v>50</v>
      </c>
      <c r="Q58" s="70">
        <f>SUM(Q56:Q57)</f>
        <v>256</v>
      </c>
      <c r="R58" s="46">
        <f>SUM(R56:R57)</f>
        <v>100</v>
      </c>
    </row>
    <row r="59" spans="2:18" ht="15.75">
      <c r="B59" s="167" t="str">
        <f>CódigosPacientes!N6</f>
        <v>Conductas antisociales</v>
      </c>
      <c r="C59" s="168">
        <f>COUNTIF(RiesgoSoc,CódigosPacientes!M6)</f>
        <v>1</v>
      </c>
      <c r="D59" s="169">
        <f t="shared" si="2"/>
        <v>0.390625</v>
      </c>
      <c r="F59" s="190" t="str">
        <f>CódigosPacientes!Q6</f>
        <v xml:space="preserve"> Alturas</v>
      </c>
      <c r="G59" s="190"/>
      <c r="H59" s="43">
        <f>COUNTIF(Riesgolaboral,CódigosPacientes!P6)</f>
        <v>4</v>
      </c>
      <c r="I59" s="48">
        <f>H59/C$19*100</f>
        <v>1.5625</v>
      </c>
      <c r="K59" s="190" t="str">
        <f>CódigosPacientes!W6</f>
        <v>Ninguno</v>
      </c>
      <c r="L59" s="190"/>
      <c r="M59" s="89">
        <f t="array" ref="M59">SUM((RiesgosGenetico1=CódigosPacientes!V6)*(RiesgosGenetico2=CódigosPacientes!V6))</f>
        <v>287</v>
      </c>
      <c r="N59" s="48">
        <f>M59/C$19*100</f>
        <v>112.109375</v>
      </c>
    </row>
    <row r="60" spans="2:18" ht="15.75">
      <c r="B60" s="167" t="str">
        <f>CódigosPacientes!N7</f>
        <v>Ancianos que viven solos </v>
      </c>
      <c r="C60" s="168">
        <f>COUNTIF(RiesgoSoc,CódigosPacientes!M7)</f>
        <v>4</v>
      </c>
      <c r="D60" s="169">
        <f t="shared" si="2"/>
        <v>1.5625</v>
      </c>
      <c r="F60" s="190" t="str">
        <f>CódigosPacientes!Q7</f>
        <v xml:space="preserve"> Sin riesgo laboral</v>
      </c>
      <c r="G60" s="190"/>
      <c r="H60" s="89">
        <v>99</v>
      </c>
      <c r="I60" s="90">
        <f>H60/C$19*100</f>
        <v>38.671875</v>
      </c>
    </row>
    <row r="61" spans="2:18" ht="15.75">
      <c r="B61" s="167" t="str">
        <f>CódigosPacientes!N8</f>
        <v>Sin riesgo social</v>
      </c>
      <c r="C61" s="170">
        <v>109</v>
      </c>
      <c r="D61" s="171">
        <f t="shared" si="2"/>
        <v>42.578125</v>
      </c>
      <c r="H61">
        <f>SUM(H56:H60)</f>
        <v>126</v>
      </c>
      <c r="I61" s="166">
        <f>SUM(I56:I60)</f>
        <v>49.21875</v>
      </c>
    </row>
    <row r="62" spans="2:18" ht="15.75">
      <c r="B62" s="7"/>
      <c r="C62" s="6">
        <f>SUM(C56:C61)</f>
        <v>123</v>
      </c>
      <c r="D62" s="26">
        <f>SUM(D56:D61)</f>
        <v>48.046875</v>
      </c>
    </row>
    <row r="64" spans="2:18" ht="18.75">
      <c r="B64" s="25" t="s">
        <v>8</v>
      </c>
      <c r="C64" s="24" t="s">
        <v>56</v>
      </c>
      <c r="D64" s="24" t="s">
        <v>47</v>
      </c>
    </row>
    <row r="65" spans="2:4" ht="15" customHeight="1">
      <c r="B65" s="21" t="str">
        <f>CódigosPacientes!T3</f>
        <v>Droga</v>
      </c>
      <c r="C65" s="43">
        <f>COUNTIF(ComportaRiesgo,CódigosPacientes!S3)</f>
        <v>0</v>
      </c>
      <c r="D65" s="42">
        <f t="shared" ref="D65:D75" si="3">C65/C$19*100</f>
        <v>0</v>
      </c>
    </row>
    <row r="66" spans="2:4" ht="15" customHeight="1">
      <c r="B66" s="21" t="str">
        <f>CódigosPacientes!T4</f>
        <v>Alcohol</v>
      </c>
      <c r="C66" s="43">
        <f>COUNTIF(ComportaRiesgo,CódigosPacientes!S4)</f>
        <v>6</v>
      </c>
      <c r="D66" s="42">
        <f t="shared" si="3"/>
        <v>2.34375</v>
      </c>
    </row>
    <row r="67" spans="2:4" ht="15" customHeight="1">
      <c r="B67" s="21" t="str">
        <f>CódigosPacientes!T5</f>
        <v>Medicamentos</v>
      </c>
      <c r="C67" s="43">
        <f>COUNTIF(ComportaRiesgo,CódigosPacientes!S5)</f>
        <v>115</v>
      </c>
      <c r="D67" s="42">
        <f t="shared" si="3"/>
        <v>44.921875</v>
      </c>
    </row>
    <row r="68" spans="2:4" ht="15" customHeight="1">
      <c r="B68" s="21" t="str">
        <f>CódigosPacientes!T6</f>
        <v>Tabaquismo</v>
      </c>
      <c r="C68" s="43">
        <v>37</v>
      </c>
      <c r="D68" s="42">
        <f t="shared" si="3"/>
        <v>14.453125</v>
      </c>
    </row>
    <row r="69" spans="2:4" ht="15" customHeight="1">
      <c r="B69" s="21" t="str">
        <f>CódigosPacientes!T7</f>
        <v>Sedentarismo</v>
      </c>
      <c r="C69" s="43">
        <v>22</v>
      </c>
      <c r="D69" s="42">
        <f t="shared" si="3"/>
        <v>8.59375</v>
      </c>
    </row>
    <row r="70" spans="2:4" ht="15" customHeight="1">
      <c r="B70" s="21" t="s">
        <v>248</v>
      </c>
      <c r="C70" s="43">
        <v>36</v>
      </c>
      <c r="D70" s="42">
        <f t="shared" si="3"/>
        <v>14.0625</v>
      </c>
    </row>
    <row r="71" spans="2:4" ht="15" customHeight="1">
      <c r="B71" s="21" t="str">
        <f>CódigosPacientes!T9</f>
        <v>Higiene bucal deficiente</v>
      </c>
      <c r="C71" s="43">
        <f>COUNTIF(ComportaRiesgo,CódigosPacientes!S9)</f>
        <v>7</v>
      </c>
      <c r="D71" s="42">
        <f t="shared" si="3"/>
        <v>2.734375</v>
      </c>
    </row>
    <row r="72" spans="2:4" ht="15" customHeight="1">
      <c r="B72" s="21" t="str">
        <f>CódigosPacientes!T10</f>
        <v>Violencia</v>
      </c>
      <c r="C72" s="43">
        <f>COUNTIF(ComportaRiesgo,CódigosPacientes!S10)</f>
        <v>2</v>
      </c>
      <c r="D72" s="42">
        <f t="shared" si="3"/>
        <v>0.78125</v>
      </c>
    </row>
    <row r="73" spans="2:4" ht="15" customHeight="1">
      <c r="B73" s="21" t="str">
        <f>CódigosPacientes!T11</f>
        <v>Suicidio</v>
      </c>
      <c r="C73" s="43">
        <f>COUNTIF(ComportaRiesgo,CódigosPacientes!S11)</f>
        <v>5</v>
      </c>
      <c r="D73" s="42">
        <f t="shared" si="3"/>
        <v>1.953125</v>
      </c>
    </row>
    <row r="74" spans="2:4" ht="15" customHeight="1">
      <c r="B74" s="21" t="str">
        <f>CódigosPacientes!T12</f>
        <v>Accidentes</v>
      </c>
      <c r="C74" s="43">
        <f>COUNTIF(ComportaRiesgo,CódigosPacientes!S12)</f>
        <v>241</v>
      </c>
      <c r="D74" s="42">
        <f t="shared" si="3"/>
        <v>94.140625</v>
      </c>
    </row>
    <row r="75" spans="2:4" ht="15" customHeight="1">
      <c r="B75" s="21" t="str">
        <f>CódigosPacientes!T13</f>
        <v>Ninguno</v>
      </c>
      <c r="C75" s="43">
        <f t="array" ref="C75">SUM((ComportaRiesgo1=CódigosPacientes!S13)*(ComportaRiesgo2=CódigosPacientes!S13)*(ComportaRiesgo3=CódigosPacientes!S13)*(ComportaRiesgo4=CódigosPacientes!S13)*(ComportaRiesgo5=CódigosPacientes!S13))</f>
        <v>40</v>
      </c>
      <c r="D75" s="42">
        <f t="shared" si="3"/>
        <v>15.625</v>
      </c>
    </row>
    <row r="78" spans="2:4">
      <c r="B78" t="s">
        <v>244</v>
      </c>
    </row>
    <row r="79" spans="2:4" ht="31.5">
      <c r="B79" s="22" t="s">
        <v>220</v>
      </c>
      <c r="C79" s="13" t="s">
        <v>201</v>
      </c>
      <c r="D79" s="13" t="s">
        <v>47</v>
      </c>
    </row>
    <row r="80" spans="2:4" ht="32.25" customHeight="1">
      <c r="B80" s="23" t="str">
        <f>CódigosPacientes!Z3</f>
        <v>Infecciones respiratorias agudas</v>
      </c>
      <c r="C80" s="52">
        <f>COUNTIF(EnfermTras,CódigosPacientes!Y3)</f>
        <v>47</v>
      </c>
      <c r="D80" s="53">
        <f t="shared" ref="D80:D90" si="4">C80/C$19*100</f>
        <v>18.359375</v>
      </c>
    </row>
    <row r="81" spans="2:4" ht="32.25" customHeight="1">
      <c r="B81" s="23" t="str">
        <f>CódigosPacientes!Z4</f>
        <v>Enfermedades diarreicas agudas</v>
      </c>
      <c r="C81" s="52">
        <f>COUNTIF(EnfermTras,CódigosPacientes!Y4)</f>
        <v>8</v>
      </c>
      <c r="D81" s="53">
        <f t="shared" si="4"/>
        <v>3.125</v>
      </c>
    </row>
    <row r="82" spans="2:4" ht="32.25" customHeight="1">
      <c r="B82" s="23" t="str">
        <f>CódigosPacientes!Z5</f>
        <v>Infecciones de transmisión sexual</v>
      </c>
      <c r="C82" s="52">
        <f>COUNTIF(EnfermTras,CódigosPacientes!Y5)</f>
        <v>6</v>
      </c>
      <c r="D82" s="53">
        <f t="shared" si="4"/>
        <v>2.34375</v>
      </c>
    </row>
    <row r="83" spans="2:4" ht="32.25" customHeight="1">
      <c r="B83" s="23" t="str">
        <f>CódigosPacientes!Z6</f>
        <v>Pediculosis</v>
      </c>
      <c r="C83" s="52">
        <f>COUNTIF(EnfermTras,CódigosPacientes!Y6)</f>
        <v>6</v>
      </c>
      <c r="D83" s="53">
        <f t="shared" si="4"/>
        <v>2.34375</v>
      </c>
    </row>
    <row r="84" spans="2:4" ht="32.25" customHeight="1">
      <c r="B84" s="23" t="str">
        <f>CódigosPacientes!Z7</f>
        <v>Escabiosis</v>
      </c>
      <c r="C84" s="52">
        <f>COUNTIF(EnfermTras,CódigosPacientes!Y7)</f>
        <v>0</v>
      </c>
      <c r="D84" s="53">
        <f t="shared" si="4"/>
        <v>0</v>
      </c>
    </row>
    <row r="85" spans="2:4" ht="32.25" customHeight="1">
      <c r="B85" s="23" t="str">
        <f>CódigosPacientes!Z8</f>
        <v>Dengue</v>
      </c>
      <c r="C85" s="52">
        <f>COUNTIF(EnfermTras,CódigosPacientes!Y8)</f>
        <v>11</v>
      </c>
      <c r="D85" s="53">
        <f t="shared" si="4"/>
        <v>4.296875</v>
      </c>
    </row>
    <row r="86" spans="2:4" ht="32.25" customHeight="1">
      <c r="B86" s="23" t="str">
        <f>CódigosPacientes!Z9</f>
        <v>Leptospirosis</v>
      </c>
      <c r="C86" s="52">
        <f>COUNTIF(EnfermTras,CódigosPacientes!Y9)</f>
        <v>9</v>
      </c>
      <c r="D86" s="53">
        <f t="shared" si="4"/>
        <v>3.515625</v>
      </c>
    </row>
    <row r="87" spans="2:4" ht="32.25" customHeight="1">
      <c r="B87" s="23" t="str">
        <f>CódigosPacientes!Z10</f>
        <v>Parasitismo</v>
      </c>
      <c r="C87" s="52">
        <f>COUNTIF(EnfermTras,CódigosPacientes!Y10)</f>
        <v>6</v>
      </c>
      <c r="D87" s="53">
        <f t="shared" si="4"/>
        <v>2.34375</v>
      </c>
    </row>
    <row r="88" spans="2:4" ht="32.25" customHeight="1">
      <c r="B88" s="23" t="str">
        <f>CódigosPacientes!Z11</f>
        <v>Hepatitis</v>
      </c>
      <c r="C88" s="52">
        <f>COUNTIF(EnfermTras,CódigosPacientes!Y11)</f>
        <v>2</v>
      </c>
      <c r="D88" s="53">
        <f t="shared" si="4"/>
        <v>0.78125</v>
      </c>
    </row>
    <row r="89" spans="2:4" ht="32.25" customHeight="1">
      <c r="B89" s="23" t="str">
        <f>CódigosPacientes!Z12</f>
        <v>Tuberculosis</v>
      </c>
      <c r="C89" s="52">
        <f>COUNTIF(EnfermTras,CódigosPacientes!Y12)</f>
        <v>15</v>
      </c>
      <c r="D89" s="53">
        <f t="shared" si="4"/>
        <v>5.859375</v>
      </c>
    </row>
    <row r="90" spans="2:4" ht="32.25" customHeight="1">
      <c r="B90" s="23" t="str">
        <f>CódigosPacientes!Z13</f>
        <v>Lepra</v>
      </c>
      <c r="C90" s="52">
        <f>COUNTIF(EnfermTras,CódigosPacientes!Y13)</f>
        <v>0</v>
      </c>
      <c r="D90" s="53">
        <f t="shared" si="4"/>
        <v>0</v>
      </c>
    </row>
    <row r="91" spans="2:4">
      <c r="B91" t="s">
        <v>245</v>
      </c>
    </row>
    <row r="95" spans="2:4" ht="14.25" customHeight="1"/>
    <row r="96" spans="2:4" ht="15" customHeight="1"/>
    <row r="97" spans="2:10" ht="14.25" customHeight="1">
      <c r="B97" s="191" t="s">
        <v>99</v>
      </c>
      <c r="C97" s="192" t="s">
        <v>1</v>
      </c>
      <c r="D97" s="192"/>
      <c r="E97" s="192"/>
      <c r="F97" s="192"/>
      <c r="G97" s="193" t="s">
        <v>50</v>
      </c>
      <c r="H97" s="193"/>
    </row>
    <row r="98" spans="2:10" ht="15.75">
      <c r="B98" s="191"/>
      <c r="C98" s="192" t="str">
        <f>CódigosPacientes!B3</f>
        <v>Femenino</v>
      </c>
      <c r="D98" s="192"/>
      <c r="E98" s="192" t="str">
        <f>CódigosPacientes!B4</f>
        <v>Masculino</v>
      </c>
      <c r="F98" s="192"/>
      <c r="G98" s="193"/>
      <c r="H98" s="193"/>
      <c r="J98" s="116" t="s">
        <v>228</v>
      </c>
    </row>
    <row r="99" spans="2:10" ht="18.75">
      <c r="B99" s="191"/>
      <c r="C99" s="20" t="s">
        <v>56</v>
      </c>
      <c r="D99" s="20" t="s">
        <v>47</v>
      </c>
      <c r="E99" s="20" t="s">
        <v>56</v>
      </c>
      <c r="F99" s="20" t="s">
        <v>47</v>
      </c>
      <c r="G99" s="20" t="s">
        <v>56</v>
      </c>
      <c r="H99" s="20" t="s">
        <v>47</v>
      </c>
    </row>
    <row r="100" spans="2:10" ht="15.95" customHeight="1">
      <c r="B100" s="18" t="str">
        <f>CódigosPacientes!AC3</f>
        <v>Cáncer de pulmón</v>
      </c>
      <c r="C100" s="43">
        <f t="array" ref="C100">SUM((Sexo=CódigosPacientes!A$3)*(EnfermCNT=CódigosPacientes!AB3))</f>
        <v>0</v>
      </c>
      <c r="D100" s="42">
        <f t="shared" ref="D100:D114" si="5">C100/C$17*100</f>
        <v>0</v>
      </c>
      <c r="E100" s="43">
        <f t="shared" ref="E100:E114" si="6">G100-C100</f>
        <v>1</v>
      </c>
      <c r="F100" s="42">
        <f t="shared" ref="F100:F114" si="7">E100/C$18*100</f>
        <v>0.90909090909090906</v>
      </c>
      <c r="G100" s="43">
        <f>COUNTIF(EnfermCNT,CódigosPacientes!AB3)</f>
        <v>1</v>
      </c>
      <c r="H100" s="42">
        <f t="shared" ref="H100:H114" si="8">G100/C$19*100</f>
        <v>0.390625</v>
      </c>
    </row>
    <row r="101" spans="2:10" ht="15.95" customHeight="1">
      <c r="B101" s="18" t="str">
        <f>CódigosPacientes!AC4</f>
        <v>Hipertensión arterial</v>
      </c>
      <c r="C101" s="43">
        <f t="array" ref="C101">SUM((Sexo=CódigosPacientes!A$3)*(EnfermCNT=CódigosPacientes!AB4))</f>
        <v>51</v>
      </c>
      <c r="D101" s="42">
        <f t="shared" si="5"/>
        <v>34.93150684931507</v>
      </c>
      <c r="E101" s="43">
        <f t="shared" si="6"/>
        <v>31</v>
      </c>
      <c r="F101" s="42">
        <f t="shared" si="7"/>
        <v>28.18181818181818</v>
      </c>
      <c r="G101" s="43">
        <f>COUNTIF(EnfermCNT,CódigosPacientes!AB4)</f>
        <v>82</v>
      </c>
      <c r="H101" s="42">
        <f t="shared" si="8"/>
        <v>32.03125</v>
      </c>
    </row>
    <row r="102" spans="2:10" ht="15.95" customHeight="1">
      <c r="B102" s="18" t="str">
        <f>CódigosPacientes!AC5</f>
        <v>Diabetes mellitus</v>
      </c>
      <c r="C102" s="43">
        <f t="array" ref="C102">SUM((Sexo=CódigosPacientes!A$3)*(EnfermCNT=CódigosPacientes!AB5))</f>
        <v>23</v>
      </c>
      <c r="D102" s="42">
        <f t="shared" si="5"/>
        <v>15.753424657534246</v>
      </c>
      <c r="E102" s="43">
        <f t="shared" si="6"/>
        <v>12</v>
      </c>
      <c r="F102" s="42">
        <f t="shared" si="7"/>
        <v>10.909090909090908</v>
      </c>
      <c r="G102" s="43">
        <f>COUNTIF(EnfermCNT,CódigosPacientes!AB5)</f>
        <v>35</v>
      </c>
      <c r="H102" s="42">
        <f t="shared" si="8"/>
        <v>13.671875</v>
      </c>
    </row>
    <row r="103" spans="2:10" ht="15.95" customHeight="1">
      <c r="B103" s="18" t="str">
        <f>CódigosPacientes!AC6</f>
        <v>Asma bronquial</v>
      </c>
      <c r="C103" s="43">
        <f t="array" ref="C103">SUM((Sexo=CódigosPacientes!A$3)*(EnfermCNT=CódigosPacientes!AB6))</f>
        <v>21</v>
      </c>
      <c r="D103" s="42">
        <f t="shared" si="5"/>
        <v>14.383561643835616</v>
      </c>
      <c r="E103" s="43">
        <f t="shared" si="6"/>
        <v>6</v>
      </c>
      <c r="F103" s="42">
        <f t="shared" si="7"/>
        <v>5.4545454545454541</v>
      </c>
      <c r="G103" s="43">
        <f>COUNTIF(EnfermCNT,CódigosPacientes!AB6)</f>
        <v>27</v>
      </c>
      <c r="H103" s="42">
        <f t="shared" si="8"/>
        <v>10.546875</v>
      </c>
    </row>
    <row r="104" spans="2:10" ht="15.95" customHeight="1">
      <c r="B104" s="18" t="str">
        <f>CódigosPacientes!AC7</f>
        <v>Cáncer Cérvico Uterino</v>
      </c>
      <c r="C104" s="43">
        <f t="array" ref="C104">SUM((Sexo=CódigosPacientes!A$3)*(EnfermCNT=CódigosPacientes!AB7))</f>
        <v>2</v>
      </c>
      <c r="D104" s="42">
        <f t="shared" si="5"/>
        <v>1.3698630136986301</v>
      </c>
      <c r="E104" s="43">
        <f t="shared" si="6"/>
        <v>0</v>
      </c>
      <c r="F104" s="42">
        <f t="shared" si="7"/>
        <v>0</v>
      </c>
      <c r="G104" s="43">
        <f>COUNTIF(EnfermCNT,CódigosPacientes!AB7)</f>
        <v>2</v>
      </c>
      <c r="H104" s="42">
        <f t="shared" si="8"/>
        <v>0.78125</v>
      </c>
    </row>
    <row r="105" spans="2:10" ht="15.95" customHeight="1">
      <c r="B105" s="18" t="str">
        <f>CódigosPacientes!AC8</f>
        <v>Cáncer de mama</v>
      </c>
      <c r="C105" s="43">
        <f t="array" ref="C105">SUM((Sexo=CódigosPacientes!A$3)*(EnfermCNT=CódigosPacientes!AB8))</f>
        <v>0</v>
      </c>
      <c r="D105" s="42">
        <f t="shared" si="5"/>
        <v>0</v>
      </c>
      <c r="E105" s="43">
        <f t="shared" si="6"/>
        <v>0</v>
      </c>
      <c r="F105" s="42">
        <f t="shared" si="7"/>
        <v>0</v>
      </c>
      <c r="G105" s="43">
        <f>COUNTIF(EnfermCNT,CódigosPacientes!AB8)</f>
        <v>0</v>
      </c>
      <c r="H105" s="42">
        <f t="shared" si="8"/>
        <v>0</v>
      </c>
    </row>
    <row r="106" spans="2:10" ht="15.95" customHeight="1">
      <c r="B106" s="18" t="str">
        <f>CódigosPacientes!AC9</f>
        <v>Cáncer de próstata</v>
      </c>
      <c r="C106" s="43">
        <f t="array" ref="C106">SUM((Sexo=CódigosPacientes!A$3)*(EnfermCNT=CódigosPacientes!AB9))</f>
        <v>0</v>
      </c>
      <c r="D106" s="42">
        <f t="shared" si="5"/>
        <v>0</v>
      </c>
      <c r="E106" s="43">
        <f t="shared" si="6"/>
        <v>0</v>
      </c>
      <c r="F106" s="42">
        <f t="shared" si="7"/>
        <v>0</v>
      </c>
      <c r="G106" s="43">
        <f>COUNTIF(EnfermCNT,CódigosPacientes!AB9)</f>
        <v>0</v>
      </c>
      <c r="H106" s="42">
        <f t="shared" si="8"/>
        <v>0</v>
      </c>
    </row>
    <row r="107" spans="2:10" ht="15.95" customHeight="1">
      <c r="B107" s="18" t="str">
        <f>CódigosPacientes!AC10</f>
        <v>Cáncer de piel</v>
      </c>
      <c r="C107" s="43">
        <f t="array" ref="C107">SUM((Sexo=CódigosPacientes!A$3)*(EnfermCNT=CódigosPacientes!AB10))</f>
        <v>0</v>
      </c>
      <c r="D107" s="42">
        <f t="shared" si="5"/>
        <v>0</v>
      </c>
      <c r="E107" s="43">
        <f t="shared" si="6"/>
        <v>0</v>
      </c>
      <c r="F107" s="42">
        <f t="shared" si="7"/>
        <v>0</v>
      </c>
      <c r="G107" s="43">
        <f>COUNTIF(EnfermCNT,CódigosPacientes!AB10)</f>
        <v>0</v>
      </c>
      <c r="H107" s="42">
        <f t="shared" si="8"/>
        <v>0</v>
      </c>
    </row>
    <row r="108" spans="2:10" ht="15.95" customHeight="1">
      <c r="B108" s="18" t="str">
        <f>CódigosPacientes!AC11</f>
        <v>Cáncer de colon</v>
      </c>
      <c r="C108" s="43">
        <f t="array" ref="C108">SUM((Sexo=CódigosPacientes!A$3)*(EnfermCNT=CódigosPacientes!AB11))</f>
        <v>0</v>
      </c>
      <c r="D108" s="42">
        <f t="shared" si="5"/>
        <v>0</v>
      </c>
      <c r="E108" s="43">
        <f t="shared" si="6"/>
        <v>0</v>
      </c>
      <c r="F108" s="42">
        <f t="shared" si="7"/>
        <v>0</v>
      </c>
      <c r="G108" s="43">
        <f>COUNTIF(EnfermCNT,CódigosPacientes!AB11)</f>
        <v>0</v>
      </c>
      <c r="H108" s="42">
        <f t="shared" si="8"/>
        <v>0</v>
      </c>
    </row>
    <row r="109" spans="2:10" ht="15.95" customHeight="1">
      <c r="B109" s="18" t="str">
        <f>CódigosPacientes!AC12</f>
        <v>Cáncer de estómago</v>
      </c>
      <c r="C109" s="43">
        <f t="array" ref="C109">SUM((Sexo=CódigosPacientes!A$3)*(EnfermCNT=CódigosPacientes!AB12))</f>
        <v>0</v>
      </c>
      <c r="D109" s="42">
        <f t="shared" si="5"/>
        <v>0</v>
      </c>
      <c r="E109" s="43">
        <f t="shared" si="6"/>
        <v>0</v>
      </c>
      <c r="F109" s="42">
        <f t="shared" si="7"/>
        <v>0</v>
      </c>
      <c r="G109" s="43">
        <f>COUNTIF(EnfermCNT,CódigosPacientes!AB12)</f>
        <v>0</v>
      </c>
      <c r="H109" s="42">
        <f t="shared" si="8"/>
        <v>0</v>
      </c>
    </row>
    <row r="110" spans="2:10" ht="15.95" customHeight="1">
      <c r="B110" s="18" t="str">
        <f>CódigosPacientes!AC13</f>
        <v>Otros tipo de cáncer</v>
      </c>
      <c r="C110" s="43">
        <f t="array" ref="C110">SUM((Sexo=CódigosPacientes!A$3)*(EnfermCNT=CódigosPacientes!AB13))</f>
        <v>1</v>
      </c>
      <c r="D110" s="42">
        <f t="shared" si="5"/>
        <v>0.68493150684931503</v>
      </c>
      <c r="E110" s="43">
        <f t="shared" si="6"/>
        <v>1</v>
      </c>
      <c r="F110" s="42">
        <f t="shared" si="7"/>
        <v>0.90909090909090906</v>
      </c>
      <c r="G110" s="43">
        <f>COUNTIF(EnfermCNT,CódigosPacientes!AB13)</f>
        <v>2</v>
      </c>
      <c r="H110" s="42">
        <f t="shared" si="8"/>
        <v>0.78125</v>
      </c>
    </row>
    <row r="111" spans="2:10" ht="15.95" customHeight="1">
      <c r="B111" s="18" t="str">
        <f>CódigosPacientes!AC14</f>
        <v>Cardiopatías</v>
      </c>
      <c r="C111" s="43">
        <f t="array" ref="C111">SUM((Sexo=CódigosPacientes!A$3)*(EnfermCNT=CódigosPacientes!AB14))</f>
        <v>13</v>
      </c>
      <c r="D111" s="42">
        <f t="shared" si="5"/>
        <v>8.9041095890410951</v>
      </c>
      <c r="E111" s="43">
        <f t="shared" si="6"/>
        <v>11</v>
      </c>
      <c r="F111" s="42">
        <f t="shared" si="7"/>
        <v>10</v>
      </c>
      <c r="G111" s="43">
        <f>COUNTIF(EnfermCNT,CódigosPacientes!AB14)</f>
        <v>24</v>
      </c>
      <c r="H111" s="42">
        <f t="shared" si="8"/>
        <v>9.375</v>
      </c>
    </row>
    <row r="112" spans="2:10" ht="15.95" customHeight="1">
      <c r="B112" s="18" t="str">
        <f>CódigosPacientes!AC15</f>
        <v>Epilepsia</v>
      </c>
      <c r="C112" s="43">
        <f t="array" ref="C112">SUM((Sexo=CódigosPacientes!A$3)*(EnfermCNT=CódigosPacientes!AB15))</f>
        <v>1</v>
      </c>
      <c r="D112" s="42">
        <f t="shared" si="5"/>
        <v>0.68493150684931503</v>
      </c>
      <c r="E112" s="43">
        <f t="shared" si="6"/>
        <v>0</v>
      </c>
      <c r="F112" s="42">
        <f t="shared" si="7"/>
        <v>0</v>
      </c>
      <c r="G112" s="43">
        <f>COUNTIF(EnfermCNT,CódigosPacientes!AB15)</f>
        <v>1</v>
      </c>
      <c r="H112" s="42">
        <f t="shared" si="8"/>
        <v>0.390625</v>
      </c>
    </row>
    <row r="113" spans="2:8" ht="15.95" customHeight="1">
      <c r="B113" s="18" t="str">
        <f>CódigosPacientes!AC16</f>
        <v>Obesidad</v>
      </c>
      <c r="C113" s="43">
        <f t="array" ref="C113">SUM((Sexo=CódigosPacientes!A$3)*(EnfermCNT=CódigosPacientes!AB16))</f>
        <v>3</v>
      </c>
      <c r="D113" s="42">
        <f t="shared" si="5"/>
        <v>2.054794520547945</v>
      </c>
      <c r="E113" s="43">
        <f t="shared" si="6"/>
        <v>2</v>
      </c>
      <c r="F113" s="42">
        <f t="shared" si="7"/>
        <v>1.8181818181818181</v>
      </c>
      <c r="G113" s="43">
        <f>COUNTIF(EnfermCNT,CódigosPacientes!AB16)</f>
        <v>5</v>
      </c>
      <c r="H113" s="42">
        <f t="shared" si="8"/>
        <v>1.953125</v>
      </c>
    </row>
    <row r="114" spans="2:8" ht="15.95" customHeight="1">
      <c r="B114" s="18" t="str">
        <f>CódigosPacientes!AC17</f>
        <v>Malnutrición</v>
      </c>
      <c r="C114" s="43">
        <f t="array" ref="C114">SUM((Sexo=CódigosPacientes!A$3)*(EnfermCNT=CódigosPacientes!AB17))</f>
        <v>1</v>
      </c>
      <c r="D114" s="42">
        <f t="shared" si="5"/>
        <v>0.68493150684931503</v>
      </c>
      <c r="E114" s="43">
        <f t="shared" si="6"/>
        <v>0</v>
      </c>
      <c r="F114" s="42">
        <f t="shared" si="7"/>
        <v>0</v>
      </c>
      <c r="G114" s="43">
        <f>COUNTIF(EnfermCNT,CódigosPacientes!AB17)</f>
        <v>1</v>
      </c>
      <c r="H114" s="42">
        <f t="shared" si="8"/>
        <v>0.390625</v>
      </c>
    </row>
    <row r="115" spans="2:8" ht="15.75">
      <c r="B115" t="s">
        <v>249</v>
      </c>
      <c r="C115" s="43">
        <f t="array" ref="C115">SUM((Sexo=CódigosPacientes!A$3)*(EnfermCNT=CódigosPacientes!AB18))</f>
        <v>1</v>
      </c>
      <c r="D115" s="173">
        <f>C115/C17*100</f>
        <v>0.68493150684931503</v>
      </c>
    </row>
  </sheetData>
  <sheetProtection selectLockedCells="1" selectUnlockedCells="1"/>
  <dataConsolidate/>
  <mergeCells count="24">
    <mergeCell ref="F55:G55"/>
    <mergeCell ref="F56:G56"/>
    <mergeCell ref="F57:G57"/>
    <mergeCell ref="F58:G58"/>
    <mergeCell ref="F59:G59"/>
    <mergeCell ref="B2:H2"/>
    <mergeCell ref="B45:B47"/>
    <mergeCell ref="C45:F45"/>
    <mergeCell ref="G45:H46"/>
    <mergeCell ref="C46:D46"/>
    <mergeCell ref="E46:F46"/>
    <mergeCell ref="B21:F21"/>
    <mergeCell ref="K59:L59"/>
    <mergeCell ref="B97:B99"/>
    <mergeCell ref="C97:F97"/>
    <mergeCell ref="G97:H98"/>
    <mergeCell ref="C98:D98"/>
    <mergeCell ref="E98:F98"/>
    <mergeCell ref="F60:G60"/>
    <mergeCell ref="J21:L21"/>
    <mergeCell ref="K55:L55"/>
    <mergeCell ref="K56:L56"/>
    <mergeCell ref="K57:L57"/>
    <mergeCell ref="K58:L58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&amp;C&amp;"Arial,Normal"&amp;10&amp;A</oddHeader>
    <oddFooter>&amp;C&amp;"Arial,Normal"&amp;10Página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9">
    <tabColor rgb="FFFF9933"/>
  </sheetPr>
  <dimension ref="A2:CB14"/>
  <sheetViews>
    <sheetView topLeftCell="BS1" workbookViewId="0">
      <selection activeCell="CB5" sqref="CB5"/>
    </sheetView>
  </sheetViews>
  <sheetFormatPr baseColWidth="10" defaultRowHeight="14.25"/>
  <cols>
    <col min="1" max="1" width="15.5703125" style="72" customWidth="1"/>
    <col min="2" max="2" width="13.28515625" style="71" customWidth="1"/>
    <col min="3" max="3" width="2.7109375" style="152" customWidth="1"/>
    <col min="4" max="4" width="8.85546875" style="71" customWidth="1"/>
    <col min="5" max="5" width="16.28515625" style="71" customWidth="1"/>
    <col min="6" max="6" width="2.7109375" style="152" customWidth="1"/>
    <col min="7" max="7" width="8.85546875" style="71" customWidth="1"/>
    <col min="8" max="8" width="17.5703125" style="71" customWidth="1"/>
    <col min="9" max="9" width="2.7109375" style="152" customWidth="1"/>
    <col min="10" max="10" width="6.85546875" style="71" customWidth="1"/>
    <col min="11" max="11" width="28.7109375" style="71" customWidth="1"/>
    <col min="12" max="12" width="2.7109375" style="152" customWidth="1"/>
    <col min="13" max="13" width="11.42578125" style="71"/>
    <col min="14" max="14" width="15.140625" style="71" customWidth="1"/>
    <col min="15" max="15" width="2.7109375" style="152" customWidth="1"/>
    <col min="16" max="16" width="11.42578125" style="71"/>
    <col min="17" max="17" width="29" style="71" customWidth="1"/>
    <col min="18" max="18" width="2.7109375" style="152" customWidth="1"/>
    <col min="19" max="19" width="11.42578125" style="71"/>
    <col min="20" max="20" width="22.5703125" style="71" customWidth="1"/>
    <col min="21" max="21" width="2.7109375" style="152" customWidth="1"/>
    <col min="22" max="22" width="7.140625" style="71" customWidth="1"/>
    <col min="23" max="23" width="44" style="71" customWidth="1"/>
    <col min="24" max="24" width="2.7109375" style="152" customWidth="1"/>
    <col min="25" max="25" width="11.42578125" style="71"/>
    <col min="26" max="26" width="11.28515625" style="71" customWidth="1"/>
    <col min="27" max="27" width="2.7109375" style="152" customWidth="1"/>
    <col min="28" max="28" width="11.42578125" style="71"/>
    <col min="29" max="29" width="13" style="71" customWidth="1"/>
    <col min="30" max="30" width="2.7109375" style="152" customWidth="1"/>
    <col min="31" max="31" width="7.140625" style="71" customWidth="1"/>
    <col min="32" max="32" width="26.42578125" style="71" customWidth="1"/>
    <col min="33" max="33" width="2.7109375" style="152" customWidth="1"/>
    <col min="34" max="34" width="11.42578125" style="71"/>
    <col min="35" max="35" width="28" style="71" customWidth="1"/>
    <col min="36" max="36" width="2.7109375" style="152" customWidth="1"/>
    <col min="37" max="37" width="8.42578125" style="71" customWidth="1"/>
    <col min="38" max="38" width="29.7109375" style="71" customWidth="1"/>
    <col min="39" max="39" width="2.7109375" style="152" customWidth="1"/>
    <col min="40" max="40" width="7.140625" style="71" customWidth="1"/>
    <col min="41" max="41" width="32.85546875" style="71" customWidth="1"/>
    <col min="42" max="42" width="2.7109375" style="152" customWidth="1"/>
    <col min="43" max="43" width="11.42578125" style="71"/>
    <col min="44" max="44" width="34.85546875" style="71" customWidth="1"/>
    <col min="45" max="45" width="2.7109375" style="152" customWidth="1"/>
    <col min="46" max="46" width="8.42578125" style="71" customWidth="1"/>
    <col min="47" max="47" width="23.7109375" style="71" customWidth="1"/>
    <col min="48" max="48" width="2.7109375" style="152" customWidth="1"/>
    <col min="49" max="49" width="7.140625" style="71" customWidth="1"/>
    <col min="50" max="50" width="14.7109375" style="71" customWidth="1"/>
    <col min="51" max="51" width="2.7109375" style="152" customWidth="1"/>
    <col min="52" max="52" width="8.42578125" style="71" customWidth="1"/>
    <col min="53" max="53" width="16.140625" style="71" customWidth="1"/>
    <col min="54" max="54" width="2.7109375" style="152" customWidth="1"/>
    <col min="55" max="55" width="7.140625" style="71" customWidth="1"/>
    <col min="56" max="56" width="14.7109375" style="71" customWidth="1"/>
    <col min="57" max="57" width="2.7109375" style="152" customWidth="1"/>
    <col min="58" max="58" width="8.42578125" style="71" customWidth="1"/>
    <col min="59" max="59" width="27" style="71" customWidth="1"/>
    <col min="60" max="60" width="2.7109375" style="152" customWidth="1"/>
    <col min="61" max="61" width="7.140625" style="71" customWidth="1"/>
    <col min="62" max="62" width="26.42578125" style="71" customWidth="1"/>
    <col min="63" max="63" width="2.7109375" style="152" customWidth="1"/>
    <col min="64" max="64" width="8.42578125" style="71" customWidth="1"/>
    <col min="65" max="65" width="25.28515625" style="71" customWidth="1"/>
    <col min="66" max="66" width="2.7109375" style="152" customWidth="1"/>
    <col min="67" max="67" width="7.140625" style="71" customWidth="1"/>
    <col min="68" max="68" width="22.5703125" style="71" customWidth="1"/>
    <col min="69" max="69" width="2.7109375" style="152" customWidth="1"/>
    <col min="70" max="70" width="7.140625" style="71" customWidth="1"/>
    <col min="71" max="71" width="25.85546875" style="71" customWidth="1"/>
    <col min="72" max="72" width="2.7109375" style="152" customWidth="1"/>
    <col min="73" max="73" width="8.42578125" style="71" customWidth="1"/>
    <col min="74" max="74" width="59.85546875" style="71" customWidth="1"/>
    <col min="75" max="75" width="2.7109375" style="152" customWidth="1"/>
    <col min="76" max="76" width="7.140625" style="71" customWidth="1"/>
    <col min="77" max="77" width="14.5703125" style="71" customWidth="1"/>
    <col min="78" max="78" width="2.7109375" style="152" customWidth="1"/>
    <col min="79" max="79" width="8.85546875" style="71" customWidth="1"/>
    <col min="80" max="80" width="19.7109375" style="71" customWidth="1"/>
    <col min="81" max="16384" width="11.42578125" style="71"/>
  </cols>
  <sheetData>
    <row r="2" spans="1:80" s="129" customFormat="1" ht="15">
      <c r="A2" s="128" t="s">
        <v>11</v>
      </c>
      <c r="C2" s="151"/>
      <c r="D2" s="130" t="s">
        <v>12</v>
      </c>
      <c r="F2" s="151"/>
      <c r="G2" s="131" t="s">
        <v>229</v>
      </c>
      <c r="I2" s="151"/>
      <c r="J2" s="131" t="s">
        <v>14</v>
      </c>
      <c r="L2" s="151"/>
      <c r="M2" s="131" t="s">
        <v>230</v>
      </c>
      <c r="O2" s="151"/>
      <c r="P2" s="131" t="s">
        <v>16</v>
      </c>
      <c r="R2" s="151"/>
      <c r="S2" s="131" t="s">
        <v>64</v>
      </c>
      <c r="U2" s="151"/>
      <c r="V2" s="131" t="s">
        <v>17</v>
      </c>
      <c r="X2" s="151"/>
      <c r="Y2" s="131" t="s">
        <v>18</v>
      </c>
      <c r="AA2" s="151"/>
      <c r="AB2" s="131" t="s">
        <v>231</v>
      </c>
      <c r="AD2" s="151"/>
      <c r="AE2" s="131" t="s">
        <v>232</v>
      </c>
      <c r="AG2" s="151"/>
      <c r="AH2" s="131" t="s">
        <v>233</v>
      </c>
      <c r="AJ2" s="151"/>
      <c r="AK2" s="131" t="s">
        <v>234</v>
      </c>
      <c r="AM2" s="151"/>
      <c r="AN2" s="131" t="s">
        <v>235</v>
      </c>
      <c r="AP2" s="151"/>
      <c r="AQ2" s="131" t="s">
        <v>157</v>
      </c>
      <c r="AS2" s="151"/>
      <c r="AT2" s="131" t="s">
        <v>236</v>
      </c>
      <c r="AV2" s="151"/>
      <c r="AW2" s="131" t="s">
        <v>26</v>
      </c>
      <c r="AY2" s="151"/>
      <c r="AZ2" s="131" t="s">
        <v>27</v>
      </c>
      <c r="BB2" s="151"/>
      <c r="BC2" s="131" t="s">
        <v>28</v>
      </c>
      <c r="BE2" s="151"/>
      <c r="BF2" s="131" t="s">
        <v>29</v>
      </c>
      <c r="BH2" s="151"/>
      <c r="BI2" s="131" t="s">
        <v>30</v>
      </c>
      <c r="BK2" s="151"/>
      <c r="BL2" s="131" t="s">
        <v>237</v>
      </c>
      <c r="BN2" s="151"/>
      <c r="BO2" s="131" t="s">
        <v>32</v>
      </c>
      <c r="BQ2" s="151"/>
      <c r="BR2" s="131" t="s">
        <v>33</v>
      </c>
      <c r="BT2" s="151"/>
      <c r="BU2" s="131" t="s">
        <v>34</v>
      </c>
      <c r="BW2" s="151"/>
      <c r="BX2" s="131" t="s">
        <v>35</v>
      </c>
      <c r="BZ2" s="151"/>
      <c r="CA2" s="131" t="s">
        <v>242</v>
      </c>
    </row>
    <row r="3" spans="1:80" ht="15" customHeight="1">
      <c r="A3" s="97">
        <v>1</v>
      </c>
      <c r="B3" s="73" t="s">
        <v>115</v>
      </c>
      <c r="D3" s="72">
        <v>1</v>
      </c>
      <c r="E3" s="117" t="s">
        <v>203</v>
      </c>
      <c r="G3" s="72">
        <v>0</v>
      </c>
      <c r="H3" s="74"/>
      <c r="J3" s="72">
        <v>1</v>
      </c>
      <c r="K3" s="142" t="s">
        <v>135</v>
      </c>
      <c r="M3" s="72">
        <v>1</v>
      </c>
      <c r="N3" s="117" t="s">
        <v>142</v>
      </c>
      <c r="P3" s="91">
        <v>1</v>
      </c>
      <c r="Q3" s="146" t="s">
        <v>149</v>
      </c>
      <c r="S3" s="91">
        <v>1</v>
      </c>
      <c r="T3" s="93" t="s">
        <v>66</v>
      </c>
      <c r="U3" s="153"/>
      <c r="V3" s="72">
        <v>1</v>
      </c>
      <c r="W3" s="146" t="s">
        <v>116</v>
      </c>
      <c r="X3" s="154"/>
      <c r="Y3" s="91">
        <v>1</v>
      </c>
      <c r="Z3" s="146" t="s">
        <v>124</v>
      </c>
      <c r="AB3" s="91">
        <v>1</v>
      </c>
      <c r="AC3" s="93" t="s">
        <v>127</v>
      </c>
      <c r="AD3" s="153"/>
      <c r="AE3" s="72">
        <v>1</v>
      </c>
      <c r="AF3" s="117" t="s">
        <v>130</v>
      </c>
      <c r="AH3" s="91">
        <v>1</v>
      </c>
      <c r="AI3" s="117" t="s">
        <v>138</v>
      </c>
      <c r="AJ3" s="154"/>
      <c r="AK3" s="91">
        <v>1</v>
      </c>
      <c r="AL3" s="146" t="s">
        <v>147</v>
      </c>
      <c r="AM3" s="153"/>
      <c r="AN3" s="72">
        <v>1</v>
      </c>
      <c r="AO3" s="146" t="s">
        <v>152</v>
      </c>
      <c r="AQ3" s="91">
        <v>1</v>
      </c>
      <c r="AR3" s="146" t="s">
        <v>158</v>
      </c>
      <c r="AS3" s="154"/>
      <c r="AT3" s="91">
        <v>1</v>
      </c>
      <c r="AU3" s="146" t="s">
        <v>159</v>
      </c>
      <c r="AV3" s="153"/>
      <c r="AW3" s="91">
        <v>1</v>
      </c>
      <c r="AX3" s="146" t="s">
        <v>159</v>
      </c>
      <c r="AZ3" s="91">
        <v>1</v>
      </c>
      <c r="BA3" s="146" t="s">
        <v>159</v>
      </c>
      <c r="BB3" s="153"/>
      <c r="BC3" s="91">
        <v>1</v>
      </c>
      <c r="BD3" s="146" t="s">
        <v>159</v>
      </c>
      <c r="BF3" s="91">
        <v>1</v>
      </c>
      <c r="BG3" s="146" t="s">
        <v>159</v>
      </c>
      <c r="BH3" s="153"/>
      <c r="BI3" s="91">
        <v>1</v>
      </c>
      <c r="BJ3" s="146" t="s">
        <v>159</v>
      </c>
      <c r="BL3" s="91">
        <v>1</v>
      </c>
      <c r="BM3" s="117" t="s">
        <v>168</v>
      </c>
      <c r="BN3" s="153"/>
      <c r="BO3" s="91">
        <v>1</v>
      </c>
      <c r="BP3" s="117" t="s">
        <v>165</v>
      </c>
      <c r="BQ3" s="153"/>
      <c r="BR3" s="91">
        <v>1</v>
      </c>
      <c r="BS3" s="117" t="s">
        <v>169</v>
      </c>
      <c r="BU3" s="91">
        <v>0</v>
      </c>
      <c r="BV3" s="146" t="s">
        <v>177</v>
      </c>
      <c r="BW3" s="153"/>
      <c r="BX3" s="91">
        <v>1</v>
      </c>
      <c r="BY3" s="117" t="s">
        <v>159</v>
      </c>
      <c r="BZ3" s="153"/>
      <c r="CA3" s="91">
        <v>1</v>
      </c>
      <c r="CB3" s="117" t="s">
        <v>159</v>
      </c>
    </row>
    <row r="4" spans="1:80" ht="15" customHeight="1">
      <c r="A4" s="97">
        <v>2</v>
      </c>
      <c r="B4" s="73" t="s">
        <v>117</v>
      </c>
      <c r="D4" s="72">
        <v>2</v>
      </c>
      <c r="E4" s="117" t="s">
        <v>43</v>
      </c>
      <c r="G4" s="72">
        <v>1</v>
      </c>
      <c r="H4" s="74"/>
      <c r="J4" s="72">
        <v>2</v>
      </c>
      <c r="K4" s="142" t="s">
        <v>136</v>
      </c>
      <c r="M4" s="72">
        <v>2</v>
      </c>
      <c r="N4" s="117" t="s">
        <v>144</v>
      </c>
      <c r="P4" s="91">
        <v>2</v>
      </c>
      <c r="Q4" s="146" t="s">
        <v>150</v>
      </c>
      <c r="S4" s="91">
        <v>2</v>
      </c>
      <c r="T4" s="93" t="s">
        <v>68</v>
      </c>
      <c r="U4" s="153"/>
      <c r="V4" s="72">
        <v>2</v>
      </c>
      <c r="W4" s="146" t="s">
        <v>118</v>
      </c>
      <c r="X4" s="154"/>
      <c r="Y4" s="91">
        <v>2</v>
      </c>
      <c r="Z4" s="146" t="s">
        <v>125</v>
      </c>
      <c r="AB4" s="91">
        <v>2</v>
      </c>
      <c r="AC4" s="93" t="s">
        <v>128</v>
      </c>
      <c r="AD4" s="153"/>
      <c r="AE4" s="72">
        <v>2</v>
      </c>
      <c r="AF4" s="117" t="s">
        <v>131</v>
      </c>
      <c r="AH4" s="91">
        <v>2</v>
      </c>
      <c r="AI4" s="117" t="s">
        <v>139</v>
      </c>
      <c r="AJ4" s="154"/>
      <c r="AK4" s="91">
        <v>2</v>
      </c>
      <c r="AL4" s="146" t="s">
        <v>148</v>
      </c>
      <c r="AM4" s="153"/>
      <c r="AN4" s="72">
        <v>2</v>
      </c>
      <c r="AO4" s="146" t="s">
        <v>154</v>
      </c>
      <c r="AQ4" s="91">
        <v>2</v>
      </c>
      <c r="AR4" s="146" t="s">
        <v>160</v>
      </c>
      <c r="AS4" s="154"/>
      <c r="AT4" s="91">
        <v>0</v>
      </c>
      <c r="AU4" s="146" t="s">
        <v>161</v>
      </c>
      <c r="AV4" s="153"/>
      <c r="AW4" s="91">
        <v>0</v>
      </c>
      <c r="AX4" s="146" t="s">
        <v>161</v>
      </c>
      <c r="AZ4" s="91">
        <v>0</v>
      </c>
      <c r="BA4" s="146" t="s">
        <v>161</v>
      </c>
      <c r="BB4" s="153"/>
      <c r="BC4" s="91">
        <v>0</v>
      </c>
      <c r="BD4" s="146" t="s">
        <v>161</v>
      </c>
      <c r="BF4" s="91">
        <v>0</v>
      </c>
      <c r="BG4" s="146" t="s">
        <v>161</v>
      </c>
      <c r="BH4" s="153"/>
      <c r="BI4" s="91">
        <v>0</v>
      </c>
      <c r="BJ4" s="146" t="s">
        <v>161</v>
      </c>
      <c r="BL4" s="91">
        <v>2</v>
      </c>
      <c r="BM4" s="117" t="s">
        <v>170</v>
      </c>
      <c r="BN4" s="153"/>
      <c r="BO4" s="91">
        <v>2</v>
      </c>
      <c r="BP4" s="117" t="s">
        <v>166</v>
      </c>
      <c r="BQ4" s="153"/>
      <c r="BR4" s="91">
        <v>2</v>
      </c>
      <c r="BS4" s="117" t="s">
        <v>171</v>
      </c>
      <c r="BU4" s="91">
        <v>1</v>
      </c>
      <c r="BV4" s="147" t="s">
        <v>178</v>
      </c>
      <c r="BW4" s="153"/>
      <c r="BX4" s="91">
        <v>0</v>
      </c>
      <c r="BY4" s="117" t="s">
        <v>161</v>
      </c>
      <c r="BZ4" s="153"/>
      <c r="CA4" s="91">
        <v>0</v>
      </c>
      <c r="CB4" s="117" t="s">
        <v>161</v>
      </c>
    </row>
    <row r="5" spans="1:80" ht="15" customHeight="1">
      <c r="A5" s="72">
        <v>3</v>
      </c>
      <c r="B5" s="73" t="s">
        <v>119</v>
      </c>
      <c r="D5" s="72">
        <v>3</v>
      </c>
      <c r="E5" s="117" t="s">
        <v>204</v>
      </c>
      <c r="G5" s="72">
        <v>2</v>
      </c>
      <c r="H5" s="74"/>
      <c r="J5" s="72">
        <v>3</v>
      </c>
      <c r="K5" s="143" t="s">
        <v>137</v>
      </c>
      <c r="M5" s="72">
        <v>3</v>
      </c>
      <c r="N5" s="117" t="s">
        <v>145</v>
      </c>
      <c r="P5" s="91">
        <v>3</v>
      </c>
      <c r="Q5" s="146" t="s">
        <v>151</v>
      </c>
      <c r="S5" s="91">
        <v>3</v>
      </c>
      <c r="T5" s="93" t="s">
        <v>70</v>
      </c>
      <c r="U5" s="153"/>
      <c r="V5" s="72">
        <v>3</v>
      </c>
      <c r="W5" s="146" t="s">
        <v>120</v>
      </c>
      <c r="X5" s="154"/>
      <c r="AE5" s="72">
        <v>3</v>
      </c>
      <c r="AF5" s="117" t="s">
        <v>132</v>
      </c>
      <c r="AH5" s="72">
        <v>3</v>
      </c>
      <c r="AI5" s="117" t="s">
        <v>141</v>
      </c>
      <c r="AN5" s="72">
        <v>3</v>
      </c>
      <c r="AO5" s="146" t="s">
        <v>156</v>
      </c>
      <c r="AQ5" s="72">
        <v>3</v>
      </c>
      <c r="AR5" s="146" t="s">
        <v>132</v>
      </c>
      <c r="AW5" s="72"/>
      <c r="AX5" s="146"/>
      <c r="BC5" s="72"/>
      <c r="BD5" s="146"/>
      <c r="BI5" s="72"/>
      <c r="BJ5" s="146"/>
      <c r="BL5" s="72">
        <v>3</v>
      </c>
      <c r="BM5" s="117" t="s">
        <v>172</v>
      </c>
      <c r="BO5" s="72">
        <v>3</v>
      </c>
      <c r="BP5" s="117" t="s">
        <v>167</v>
      </c>
      <c r="BR5" s="72">
        <v>3</v>
      </c>
      <c r="BS5" s="117" t="s">
        <v>238</v>
      </c>
      <c r="BU5" s="72">
        <v>2</v>
      </c>
      <c r="BV5" s="147" t="s">
        <v>179</v>
      </c>
      <c r="BX5" s="72"/>
      <c r="BY5" s="117"/>
      <c r="CA5" s="72"/>
      <c r="CB5" s="117"/>
    </row>
    <row r="6" spans="1:80" ht="15" customHeight="1">
      <c r="A6" s="72">
        <v>4</v>
      </c>
      <c r="B6" s="117" t="s">
        <v>121</v>
      </c>
      <c r="D6" s="72"/>
      <c r="E6" s="73"/>
      <c r="G6" s="72">
        <v>3</v>
      </c>
      <c r="H6" s="74"/>
      <c r="J6" s="72"/>
      <c r="M6" s="72">
        <v>4</v>
      </c>
      <c r="N6" s="117" t="s">
        <v>146</v>
      </c>
      <c r="P6" s="91">
        <v>4</v>
      </c>
      <c r="Q6" s="146" t="s">
        <v>153</v>
      </c>
      <c r="S6" s="91">
        <v>4</v>
      </c>
      <c r="T6" s="93" t="s">
        <v>72</v>
      </c>
      <c r="U6" s="153"/>
      <c r="V6" s="72">
        <v>4</v>
      </c>
      <c r="W6" s="147" t="s">
        <v>122</v>
      </c>
      <c r="X6" s="155"/>
      <c r="AE6" s="72">
        <v>4</v>
      </c>
      <c r="AF6" s="117" t="s">
        <v>134</v>
      </c>
      <c r="AH6" s="72">
        <v>4</v>
      </c>
      <c r="AI6" s="117" t="s">
        <v>143</v>
      </c>
      <c r="AN6" s="72"/>
      <c r="AO6" s="117"/>
      <c r="AQ6" s="72">
        <v>4</v>
      </c>
      <c r="AR6" s="117" t="s">
        <v>162</v>
      </c>
      <c r="AW6" s="72"/>
      <c r="AX6" s="117"/>
      <c r="BC6" s="72"/>
      <c r="BD6" s="117"/>
      <c r="BI6" s="72"/>
      <c r="BJ6" s="117"/>
      <c r="BL6" s="72">
        <v>4</v>
      </c>
      <c r="BM6" s="117" t="s">
        <v>173</v>
      </c>
      <c r="BO6" s="72"/>
      <c r="BP6" s="117"/>
      <c r="BR6" s="72">
        <v>4</v>
      </c>
      <c r="BS6" s="117" t="s">
        <v>174</v>
      </c>
      <c r="BU6" s="72">
        <v>3</v>
      </c>
      <c r="BV6" s="147" t="s">
        <v>180</v>
      </c>
      <c r="BX6" s="72"/>
      <c r="BY6" s="117"/>
      <c r="CA6" s="72"/>
      <c r="CB6" s="117"/>
    </row>
    <row r="7" spans="1:80" ht="15" customHeight="1">
      <c r="D7" s="72"/>
      <c r="E7" s="73"/>
      <c r="G7" s="72">
        <v>4</v>
      </c>
      <c r="H7" s="74"/>
      <c r="N7" s="74"/>
      <c r="P7" s="97">
        <v>5</v>
      </c>
      <c r="Q7" s="147" t="s">
        <v>155</v>
      </c>
      <c r="S7" s="92">
        <v>0</v>
      </c>
      <c r="T7" s="93" t="s">
        <v>74</v>
      </c>
      <c r="U7" s="153"/>
      <c r="V7" s="72">
        <v>5</v>
      </c>
      <c r="W7" s="147" t="s">
        <v>123</v>
      </c>
      <c r="X7" s="155"/>
      <c r="AE7" s="72"/>
      <c r="AN7" s="72"/>
      <c r="AW7" s="72"/>
      <c r="BC7" s="72"/>
      <c r="BI7" s="72"/>
      <c r="BL7" s="72">
        <v>5</v>
      </c>
      <c r="BM7" s="148" t="s">
        <v>175</v>
      </c>
      <c r="BO7" s="72"/>
      <c r="BR7" s="72"/>
      <c r="BU7" s="72">
        <v>4</v>
      </c>
      <c r="BV7" s="147" t="s">
        <v>181</v>
      </c>
      <c r="BX7" s="72"/>
      <c r="CA7" s="72"/>
    </row>
    <row r="8" spans="1:80" ht="15" customHeight="1">
      <c r="D8" s="72"/>
      <c r="E8" s="73"/>
      <c r="G8" s="72">
        <v>5</v>
      </c>
      <c r="H8" s="74"/>
      <c r="N8" s="74"/>
      <c r="P8" s="72">
        <v>6</v>
      </c>
      <c r="Q8" s="148" t="s">
        <v>210</v>
      </c>
      <c r="BL8" s="72">
        <v>6</v>
      </c>
      <c r="BM8" s="117" t="s">
        <v>176</v>
      </c>
      <c r="BU8" s="72">
        <v>5</v>
      </c>
      <c r="BV8" s="148" t="s">
        <v>182</v>
      </c>
    </row>
    <row r="9" spans="1:80" ht="15" customHeight="1">
      <c r="G9" s="72"/>
      <c r="H9" s="74"/>
      <c r="P9" s="92">
        <v>0</v>
      </c>
      <c r="Q9" s="146" t="s">
        <v>88</v>
      </c>
    </row>
    <row r="10" spans="1:80" ht="15" customHeight="1"/>
    <row r="11" spans="1:80" ht="15" customHeight="1"/>
    <row r="12" spans="1:80" ht="15" customHeight="1"/>
    <row r="13" spans="1:80" ht="15" customHeight="1"/>
    <row r="14" spans="1:80" ht="15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4">
    <tabColor indexed="52"/>
  </sheetPr>
  <dimension ref="A1:AE101"/>
  <sheetViews>
    <sheetView topLeftCell="M1" zoomScale="95" zoomScaleNormal="95" workbookViewId="0">
      <pane ySplit="1" topLeftCell="A2" activePane="bottomLeft" state="frozen"/>
      <selection activeCell="J1" sqref="J1"/>
      <selection pane="bottomLeft" activeCell="S102" sqref="S102"/>
    </sheetView>
  </sheetViews>
  <sheetFormatPr baseColWidth="10" defaultColWidth="11.5703125" defaultRowHeight="15"/>
  <cols>
    <col min="1" max="1" width="11.5703125" style="136"/>
    <col min="2" max="2" width="13.7109375" style="137" customWidth="1"/>
    <col min="3" max="3" width="10.85546875" style="139" customWidth="1"/>
    <col min="4" max="4" width="13.85546875" style="137" customWidth="1"/>
    <col min="5" max="5" width="14.5703125" style="139" customWidth="1"/>
    <col min="6" max="6" width="14.5703125" style="137" customWidth="1"/>
    <col min="7" max="8" width="14.5703125" style="139" customWidth="1"/>
    <col min="9" max="9" width="14.5703125" style="137" customWidth="1"/>
    <col min="10" max="10" width="9.85546875" style="139" customWidth="1"/>
    <col min="11" max="11" width="12.7109375" style="137" customWidth="1"/>
    <col min="12" max="12" width="12.7109375" style="139" customWidth="1"/>
    <col min="13" max="13" width="11.5703125" style="137"/>
    <col min="14" max="14" width="11.5703125" style="139"/>
    <col min="15" max="15" width="11.5703125" style="137"/>
    <col min="16" max="16" width="13.85546875" style="139" customWidth="1"/>
    <col min="17" max="17" width="11.5703125" style="137"/>
    <col min="18" max="18" width="10.85546875" style="139" customWidth="1"/>
    <col min="19" max="19" width="15.42578125" style="137" customWidth="1"/>
    <col min="20" max="20" width="12.28515625" style="139" customWidth="1"/>
    <col min="21" max="21" width="11.5703125" style="137"/>
    <col min="22" max="22" width="11.5703125" style="139"/>
    <col min="23" max="23" width="13" style="137" customWidth="1"/>
    <col min="24" max="24" width="11.5703125" style="139"/>
    <col min="25" max="25" width="13.28515625" style="137" customWidth="1"/>
    <col min="26" max="26" width="15.28515625" style="139" customWidth="1"/>
    <col min="27" max="27" width="11.5703125" style="137"/>
    <col min="28" max="28" width="11.5703125" style="163"/>
    <col min="29" max="29" width="13.7109375" style="165" customWidth="1"/>
    <col min="30" max="30" width="13.42578125" style="163" customWidth="1"/>
    <col min="31" max="31" width="20.140625" style="1" customWidth="1"/>
    <col min="32" max="16384" width="11.5703125" style="1"/>
  </cols>
  <sheetData>
    <row r="1" spans="1:31" s="2" customFormat="1" ht="61.5" customHeight="1">
      <c r="A1" s="140" t="s">
        <v>10</v>
      </c>
      <c r="B1" s="141" t="s">
        <v>11</v>
      </c>
      <c r="C1" s="140" t="s">
        <v>12</v>
      </c>
      <c r="D1" s="141" t="s">
        <v>13</v>
      </c>
      <c r="E1" s="140" t="s">
        <v>14</v>
      </c>
      <c r="F1" s="141" t="s">
        <v>15</v>
      </c>
      <c r="G1" s="140" t="s">
        <v>16</v>
      </c>
      <c r="H1" s="140" t="s">
        <v>16</v>
      </c>
      <c r="I1" s="141" t="s">
        <v>17</v>
      </c>
      <c r="J1" s="140" t="s">
        <v>18</v>
      </c>
      <c r="K1" s="141" t="s">
        <v>19</v>
      </c>
      <c r="L1" s="140" t="s">
        <v>20</v>
      </c>
      <c r="M1" s="141" t="s">
        <v>21</v>
      </c>
      <c r="N1" s="140" t="s">
        <v>22</v>
      </c>
      <c r="O1" s="141" t="s">
        <v>23</v>
      </c>
      <c r="P1" s="140" t="s">
        <v>24</v>
      </c>
      <c r="Q1" s="141" t="s">
        <v>25</v>
      </c>
      <c r="R1" s="140" t="s">
        <v>26</v>
      </c>
      <c r="S1" s="141" t="s">
        <v>27</v>
      </c>
      <c r="T1" s="140" t="s">
        <v>28</v>
      </c>
      <c r="U1" s="141" t="s">
        <v>29</v>
      </c>
      <c r="V1" s="140" t="s">
        <v>30</v>
      </c>
      <c r="W1" s="141" t="s">
        <v>31</v>
      </c>
      <c r="X1" s="140" t="s">
        <v>32</v>
      </c>
      <c r="Y1" s="141" t="s">
        <v>33</v>
      </c>
      <c r="Z1" s="140" t="s">
        <v>34</v>
      </c>
      <c r="AA1" s="158" t="s">
        <v>35</v>
      </c>
      <c r="AB1" s="159" t="s">
        <v>240</v>
      </c>
      <c r="AC1" s="159" t="s">
        <v>241</v>
      </c>
      <c r="AD1" s="160" t="s">
        <v>242</v>
      </c>
      <c r="AE1" s="133"/>
    </row>
    <row r="2" spans="1:31">
      <c r="A2" s="134">
        <v>1</v>
      </c>
      <c r="B2" s="135">
        <v>1</v>
      </c>
      <c r="C2" s="138">
        <v>1</v>
      </c>
      <c r="D2" s="135">
        <v>2</v>
      </c>
      <c r="E2" s="138">
        <v>1</v>
      </c>
      <c r="F2" s="135">
        <v>1</v>
      </c>
      <c r="G2" s="138">
        <v>2</v>
      </c>
      <c r="H2" s="138">
        <v>0</v>
      </c>
      <c r="I2" s="135">
        <v>1</v>
      </c>
      <c r="J2" s="138">
        <v>1</v>
      </c>
      <c r="K2" s="135">
        <v>1</v>
      </c>
      <c r="L2" s="138">
        <v>2</v>
      </c>
      <c r="M2" s="135">
        <v>2</v>
      </c>
      <c r="N2" s="138">
        <v>1</v>
      </c>
      <c r="O2" s="135">
        <v>1</v>
      </c>
      <c r="P2" s="138">
        <v>2</v>
      </c>
      <c r="Q2" s="135">
        <v>0</v>
      </c>
      <c r="R2" s="138">
        <v>0</v>
      </c>
      <c r="S2" s="135">
        <v>1</v>
      </c>
      <c r="T2" s="138">
        <v>0</v>
      </c>
      <c r="U2" s="135">
        <v>0</v>
      </c>
      <c r="V2" s="138">
        <v>0</v>
      </c>
      <c r="W2" s="135">
        <v>1</v>
      </c>
      <c r="X2" s="138">
        <v>1</v>
      </c>
      <c r="Y2" s="135">
        <v>0</v>
      </c>
      <c r="Z2" s="138">
        <v>0</v>
      </c>
      <c r="AA2" s="135">
        <v>0</v>
      </c>
      <c r="AB2" s="161"/>
      <c r="AC2" s="162"/>
      <c r="AD2" s="164"/>
    </row>
    <row r="3" spans="1:31">
      <c r="A3" s="134">
        <v>2</v>
      </c>
      <c r="B3" s="135">
        <v>1</v>
      </c>
      <c r="C3" s="138">
        <v>2</v>
      </c>
      <c r="D3" s="135">
        <v>3</v>
      </c>
      <c r="E3" s="138">
        <v>2</v>
      </c>
      <c r="F3" s="135">
        <v>3</v>
      </c>
      <c r="G3" s="138">
        <v>3</v>
      </c>
      <c r="H3" s="138">
        <v>0</v>
      </c>
      <c r="I3" s="135">
        <v>1</v>
      </c>
      <c r="J3" s="138">
        <v>1</v>
      </c>
      <c r="K3" s="135">
        <v>1</v>
      </c>
      <c r="L3" s="138">
        <v>2</v>
      </c>
      <c r="M3" s="135">
        <v>2</v>
      </c>
      <c r="N3" s="138">
        <v>1</v>
      </c>
      <c r="O3" s="135">
        <v>1</v>
      </c>
      <c r="P3" s="138">
        <v>2</v>
      </c>
      <c r="Q3" s="135">
        <v>0</v>
      </c>
      <c r="R3" s="138">
        <v>0</v>
      </c>
      <c r="S3" s="135">
        <v>1</v>
      </c>
      <c r="T3" s="138">
        <v>0</v>
      </c>
      <c r="U3" s="135">
        <v>0</v>
      </c>
      <c r="V3" s="138">
        <v>0</v>
      </c>
      <c r="W3" s="135">
        <v>1</v>
      </c>
      <c r="X3" s="138">
        <v>2</v>
      </c>
      <c r="Y3" s="135">
        <v>1</v>
      </c>
      <c r="Z3" s="138">
        <v>1</v>
      </c>
      <c r="AA3" s="135">
        <v>0</v>
      </c>
      <c r="AB3" s="164"/>
      <c r="AC3" s="162"/>
      <c r="AD3" s="164"/>
    </row>
    <row r="4" spans="1:31">
      <c r="A4" s="134">
        <v>3</v>
      </c>
      <c r="B4" s="135">
        <v>1</v>
      </c>
      <c r="C4" s="138">
        <v>1</v>
      </c>
      <c r="D4" s="135">
        <v>2</v>
      </c>
      <c r="E4" s="138">
        <v>2</v>
      </c>
      <c r="F4" s="135">
        <v>2</v>
      </c>
      <c r="G4" s="138">
        <v>4</v>
      </c>
      <c r="H4" s="138">
        <v>0</v>
      </c>
      <c r="I4" s="135">
        <v>2</v>
      </c>
      <c r="J4" s="138">
        <v>1</v>
      </c>
      <c r="K4" s="135">
        <v>1</v>
      </c>
      <c r="L4" s="138">
        <v>2</v>
      </c>
      <c r="M4" s="135">
        <v>2</v>
      </c>
      <c r="N4" s="138">
        <v>1</v>
      </c>
      <c r="O4" s="135">
        <v>1</v>
      </c>
      <c r="P4" s="138">
        <v>2</v>
      </c>
      <c r="Q4" s="135">
        <v>0</v>
      </c>
      <c r="R4" s="138">
        <v>0</v>
      </c>
      <c r="S4" s="135">
        <v>1</v>
      </c>
      <c r="T4" s="138">
        <v>0</v>
      </c>
      <c r="U4" s="135">
        <v>1</v>
      </c>
      <c r="V4" s="138">
        <v>0</v>
      </c>
      <c r="W4" s="135">
        <v>1</v>
      </c>
      <c r="X4" s="138">
        <v>1</v>
      </c>
      <c r="Y4" s="135">
        <v>0</v>
      </c>
      <c r="Z4" s="138">
        <v>0</v>
      </c>
      <c r="AA4" s="135">
        <v>0</v>
      </c>
      <c r="AB4" s="164"/>
      <c r="AC4" s="162"/>
      <c r="AD4" s="164"/>
    </row>
    <row r="5" spans="1:31">
      <c r="A5" s="134">
        <v>4</v>
      </c>
      <c r="B5" s="135">
        <v>1</v>
      </c>
      <c r="C5" s="138">
        <v>1</v>
      </c>
      <c r="D5" s="135">
        <v>2</v>
      </c>
      <c r="E5" s="138">
        <v>2</v>
      </c>
      <c r="F5" s="135">
        <v>2</v>
      </c>
      <c r="G5" s="138">
        <v>3</v>
      </c>
      <c r="H5" s="138">
        <v>0</v>
      </c>
      <c r="I5" s="135">
        <v>3</v>
      </c>
      <c r="J5" s="138">
        <v>1</v>
      </c>
      <c r="K5" s="135">
        <v>1</v>
      </c>
      <c r="L5" s="138">
        <v>2</v>
      </c>
      <c r="M5" s="135">
        <v>2</v>
      </c>
      <c r="N5" s="138">
        <v>1</v>
      </c>
      <c r="O5" s="135">
        <v>1</v>
      </c>
      <c r="P5" s="138">
        <v>2</v>
      </c>
      <c r="Q5" s="135">
        <v>0</v>
      </c>
      <c r="R5" s="138">
        <v>0</v>
      </c>
      <c r="S5" s="135">
        <v>1</v>
      </c>
      <c r="T5" s="138">
        <v>0</v>
      </c>
      <c r="U5" s="135">
        <v>0</v>
      </c>
      <c r="V5" s="138">
        <v>0</v>
      </c>
      <c r="W5" s="135">
        <v>1</v>
      </c>
      <c r="X5" s="138">
        <v>1</v>
      </c>
      <c r="Y5" s="135">
        <v>2</v>
      </c>
      <c r="Z5" s="138">
        <v>0</v>
      </c>
      <c r="AA5" s="135">
        <v>0</v>
      </c>
      <c r="AB5" s="164"/>
      <c r="AC5" s="162"/>
      <c r="AD5" s="164"/>
    </row>
    <row r="6" spans="1:31">
      <c r="A6" s="134">
        <v>5</v>
      </c>
      <c r="B6" s="135">
        <v>1</v>
      </c>
      <c r="C6" s="138">
        <v>1</v>
      </c>
      <c r="D6" s="135">
        <v>2</v>
      </c>
      <c r="E6" s="138">
        <v>1</v>
      </c>
      <c r="F6" s="135">
        <v>1</v>
      </c>
      <c r="G6" s="138">
        <v>2</v>
      </c>
      <c r="H6" s="138">
        <v>0</v>
      </c>
      <c r="I6" s="135">
        <v>1</v>
      </c>
      <c r="J6" s="138">
        <v>1</v>
      </c>
      <c r="K6" s="135">
        <v>1</v>
      </c>
      <c r="L6" s="138">
        <v>2</v>
      </c>
      <c r="M6" s="135">
        <v>2</v>
      </c>
      <c r="N6" s="138">
        <v>1</v>
      </c>
      <c r="O6" s="135">
        <v>1</v>
      </c>
      <c r="P6" s="138">
        <v>2</v>
      </c>
      <c r="Q6" s="135">
        <v>0</v>
      </c>
      <c r="R6" s="138">
        <v>0</v>
      </c>
      <c r="S6" s="135">
        <v>1</v>
      </c>
      <c r="T6" s="138">
        <v>1</v>
      </c>
      <c r="U6" s="135">
        <v>0</v>
      </c>
      <c r="V6" s="138">
        <v>0</v>
      </c>
      <c r="W6" s="135">
        <v>1</v>
      </c>
      <c r="X6" s="138">
        <v>1</v>
      </c>
      <c r="Y6" s="135">
        <v>0</v>
      </c>
      <c r="Z6" s="138">
        <v>1</v>
      </c>
      <c r="AA6" s="135">
        <v>0</v>
      </c>
      <c r="AB6" s="164"/>
      <c r="AC6" s="162"/>
      <c r="AD6" s="164"/>
    </row>
    <row r="7" spans="1:31">
      <c r="A7" s="134">
        <v>6</v>
      </c>
      <c r="B7" s="135">
        <v>1</v>
      </c>
      <c r="C7" s="138">
        <v>1</v>
      </c>
      <c r="D7" s="135">
        <v>1</v>
      </c>
      <c r="E7" s="138">
        <v>1</v>
      </c>
      <c r="F7" s="135">
        <v>4</v>
      </c>
      <c r="G7" s="138">
        <v>4</v>
      </c>
      <c r="H7" s="138">
        <v>0</v>
      </c>
      <c r="I7" s="135">
        <v>1</v>
      </c>
      <c r="J7" s="138">
        <v>1</v>
      </c>
      <c r="K7" s="135">
        <v>1</v>
      </c>
      <c r="L7" s="138">
        <v>2</v>
      </c>
      <c r="M7" s="135">
        <v>2</v>
      </c>
      <c r="N7" s="138">
        <v>1</v>
      </c>
      <c r="O7" s="135">
        <v>1</v>
      </c>
      <c r="P7" s="138">
        <v>2</v>
      </c>
      <c r="Q7" s="135">
        <v>0</v>
      </c>
      <c r="R7" s="138">
        <v>0</v>
      </c>
      <c r="S7" s="135">
        <v>1</v>
      </c>
      <c r="T7" s="138">
        <v>0</v>
      </c>
      <c r="U7" s="135">
        <v>0</v>
      </c>
      <c r="V7" s="138">
        <v>0</v>
      </c>
      <c r="W7" s="135">
        <v>1</v>
      </c>
      <c r="X7" s="138">
        <v>1</v>
      </c>
      <c r="Y7" s="135">
        <v>1</v>
      </c>
      <c r="Z7" s="138">
        <v>0</v>
      </c>
      <c r="AA7" s="135">
        <v>0</v>
      </c>
      <c r="AB7" s="164"/>
      <c r="AC7" s="162"/>
      <c r="AD7" s="164"/>
    </row>
    <row r="8" spans="1:31">
      <c r="A8" s="134">
        <v>7</v>
      </c>
      <c r="B8" s="135">
        <v>3</v>
      </c>
      <c r="C8" s="138">
        <v>1</v>
      </c>
      <c r="D8" s="135">
        <v>2</v>
      </c>
      <c r="E8" s="138">
        <v>1</v>
      </c>
      <c r="F8" s="135">
        <v>4</v>
      </c>
      <c r="G8" s="138">
        <v>1</v>
      </c>
      <c r="H8" s="138">
        <v>0</v>
      </c>
      <c r="I8" s="135">
        <v>1</v>
      </c>
      <c r="J8" s="138">
        <v>1</v>
      </c>
      <c r="K8" s="135">
        <v>1</v>
      </c>
      <c r="L8" s="138">
        <v>2</v>
      </c>
      <c r="M8" s="135">
        <v>2</v>
      </c>
      <c r="N8" s="138">
        <v>1</v>
      </c>
      <c r="O8" s="135">
        <v>1</v>
      </c>
      <c r="P8" s="138">
        <v>2</v>
      </c>
      <c r="Q8" s="135">
        <v>0</v>
      </c>
      <c r="R8" s="138">
        <v>0</v>
      </c>
      <c r="S8" s="135">
        <v>1</v>
      </c>
      <c r="T8" s="138">
        <v>0</v>
      </c>
      <c r="U8" s="135">
        <v>0</v>
      </c>
      <c r="V8" s="138">
        <v>0</v>
      </c>
      <c r="W8" s="135">
        <v>1</v>
      </c>
      <c r="X8" s="138">
        <v>1</v>
      </c>
      <c r="Y8" s="135">
        <v>0</v>
      </c>
      <c r="Z8" s="138">
        <v>1</v>
      </c>
      <c r="AA8" s="135">
        <v>0</v>
      </c>
      <c r="AB8" s="164"/>
      <c r="AC8" s="162"/>
      <c r="AD8" s="164"/>
    </row>
    <row r="9" spans="1:31">
      <c r="A9" s="134">
        <v>8</v>
      </c>
      <c r="B9" s="135">
        <v>1</v>
      </c>
      <c r="C9" s="138">
        <v>1</v>
      </c>
      <c r="D9" s="135">
        <v>1</v>
      </c>
      <c r="E9" s="138">
        <v>1</v>
      </c>
      <c r="F9" s="135">
        <v>4</v>
      </c>
      <c r="G9" s="138">
        <v>2</v>
      </c>
      <c r="H9" s="138">
        <v>0</v>
      </c>
      <c r="I9" s="135">
        <v>1</v>
      </c>
      <c r="J9" s="138">
        <v>1</v>
      </c>
      <c r="K9" s="135">
        <v>1</v>
      </c>
      <c r="L9" s="138">
        <v>2</v>
      </c>
      <c r="M9" s="135">
        <v>2</v>
      </c>
      <c r="N9" s="138">
        <v>1</v>
      </c>
      <c r="O9" s="135">
        <v>1</v>
      </c>
      <c r="P9" s="138">
        <v>2</v>
      </c>
      <c r="Q9" s="135">
        <v>0</v>
      </c>
      <c r="R9" s="138">
        <v>0</v>
      </c>
      <c r="S9" s="135">
        <v>1</v>
      </c>
      <c r="T9" s="138">
        <v>0</v>
      </c>
      <c r="U9" s="135">
        <v>1</v>
      </c>
      <c r="V9" s="138">
        <v>0</v>
      </c>
      <c r="W9" s="135">
        <v>2</v>
      </c>
      <c r="X9" s="138">
        <v>1</v>
      </c>
      <c r="Y9" s="135">
        <v>1</v>
      </c>
      <c r="Z9" s="138">
        <v>1</v>
      </c>
      <c r="AA9" s="135">
        <v>0</v>
      </c>
      <c r="AB9" s="164"/>
      <c r="AC9" s="162"/>
      <c r="AD9" s="164"/>
    </row>
    <row r="10" spans="1:31">
      <c r="A10" s="134">
        <v>9</v>
      </c>
      <c r="B10" s="135">
        <v>1</v>
      </c>
      <c r="C10" s="138">
        <v>1</v>
      </c>
      <c r="D10" s="135">
        <v>2</v>
      </c>
      <c r="E10" s="138">
        <v>1</v>
      </c>
      <c r="F10" s="135">
        <v>4</v>
      </c>
      <c r="G10" s="138">
        <v>0</v>
      </c>
      <c r="H10" s="138">
        <v>0</v>
      </c>
      <c r="I10" s="135">
        <v>1</v>
      </c>
      <c r="J10" s="138">
        <v>1</v>
      </c>
      <c r="K10" s="135">
        <v>1</v>
      </c>
      <c r="L10" s="138">
        <v>2</v>
      </c>
      <c r="M10" s="135">
        <v>2</v>
      </c>
      <c r="N10" s="138">
        <v>2</v>
      </c>
      <c r="O10" s="135">
        <v>1</v>
      </c>
      <c r="P10" s="138">
        <v>2</v>
      </c>
      <c r="Q10" s="135">
        <v>0</v>
      </c>
      <c r="R10" s="138">
        <v>0</v>
      </c>
      <c r="S10" s="135">
        <v>1</v>
      </c>
      <c r="T10" s="138">
        <v>0</v>
      </c>
      <c r="U10" s="135">
        <v>0</v>
      </c>
      <c r="V10" s="138">
        <v>0</v>
      </c>
      <c r="W10" s="135">
        <v>1</v>
      </c>
      <c r="X10" s="138">
        <v>1</v>
      </c>
      <c r="Y10" s="135">
        <v>1</v>
      </c>
      <c r="Z10" s="138">
        <v>0</v>
      </c>
      <c r="AA10" s="135">
        <v>0</v>
      </c>
      <c r="AB10" s="164"/>
      <c r="AC10" s="162"/>
      <c r="AD10" s="164"/>
    </row>
    <row r="11" spans="1:31">
      <c r="A11" s="134">
        <v>10</v>
      </c>
      <c r="B11" s="135">
        <v>1</v>
      </c>
      <c r="C11" s="138">
        <v>1</v>
      </c>
      <c r="D11" s="135">
        <v>2</v>
      </c>
      <c r="E11" s="138">
        <v>2</v>
      </c>
      <c r="F11" s="135">
        <v>2</v>
      </c>
      <c r="G11" s="138">
        <v>2</v>
      </c>
      <c r="H11" s="138">
        <v>0</v>
      </c>
      <c r="I11" s="135">
        <v>1</v>
      </c>
      <c r="J11" s="138">
        <v>1</v>
      </c>
      <c r="K11" s="135">
        <v>1</v>
      </c>
      <c r="L11" s="138">
        <v>2</v>
      </c>
      <c r="M11" s="135">
        <v>2</v>
      </c>
      <c r="N11" s="138">
        <v>1</v>
      </c>
      <c r="O11" s="135">
        <v>1</v>
      </c>
      <c r="P11" s="138">
        <v>2</v>
      </c>
      <c r="Q11" s="135">
        <v>0</v>
      </c>
      <c r="R11" s="138">
        <v>0</v>
      </c>
      <c r="S11" s="135">
        <v>1</v>
      </c>
      <c r="T11" s="138">
        <v>0</v>
      </c>
      <c r="U11" s="135">
        <v>0</v>
      </c>
      <c r="V11" s="138">
        <v>1</v>
      </c>
      <c r="W11" s="135">
        <v>1</v>
      </c>
      <c r="X11" s="138">
        <v>2</v>
      </c>
      <c r="Y11" s="135">
        <v>0</v>
      </c>
      <c r="Z11" s="138">
        <v>0</v>
      </c>
      <c r="AA11" s="135">
        <v>0</v>
      </c>
      <c r="AB11" s="164"/>
      <c r="AC11" s="162"/>
      <c r="AD11" s="164"/>
    </row>
    <row r="12" spans="1:31">
      <c r="A12" s="134">
        <v>11</v>
      </c>
      <c r="B12" s="135">
        <v>1</v>
      </c>
      <c r="C12" s="138">
        <v>1</v>
      </c>
      <c r="D12" s="135">
        <v>2</v>
      </c>
      <c r="E12" s="138">
        <v>2</v>
      </c>
      <c r="F12" s="135">
        <v>2</v>
      </c>
      <c r="G12" s="138">
        <v>2</v>
      </c>
      <c r="H12" s="138">
        <v>0</v>
      </c>
      <c r="I12" s="135">
        <v>1</v>
      </c>
      <c r="J12" s="138">
        <v>1</v>
      </c>
      <c r="K12" s="135">
        <v>1</v>
      </c>
      <c r="L12" s="138">
        <v>2</v>
      </c>
      <c r="M12" s="135">
        <v>2</v>
      </c>
      <c r="N12" s="138">
        <v>1</v>
      </c>
      <c r="O12" s="135">
        <v>1</v>
      </c>
      <c r="P12" s="138">
        <v>2</v>
      </c>
      <c r="Q12" s="135">
        <v>0</v>
      </c>
      <c r="R12" s="138">
        <v>0</v>
      </c>
      <c r="S12" s="135">
        <v>1</v>
      </c>
      <c r="T12" s="138">
        <v>0</v>
      </c>
      <c r="U12" s="135">
        <v>0</v>
      </c>
      <c r="V12" s="138">
        <v>0</v>
      </c>
      <c r="W12" s="135">
        <v>1</v>
      </c>
      <c r="X12" s="138">
        <v>1</v>
      </c>
      <c r="Y12" s="135">
        <v>0</v>
      </c>
      <c r="Z12" s="138">
        <v>1</v>
      </c>
      <c r="AA12" s="135">
        <v>0</v>
      </c>
      <c r="AB12" s="164"/>
      <c r="AC12" s="162"/>
      <c r="AD12" s="164"/>
    </row>
    <row r="13" spans="1:31">
      <c r="A13" s="134">
        <v>12</v>
      </c>
      <c r="B13" s="135">
        <v>1</v>
      </c>
      <c r="C13" s="138">
        <v>1</v>
      </c>
      <c r="D13" s="135">
        <v>1</v>
      </c>
      <c r="E13" s="138">
        <v>1</v>
      </c>
      <c r="F13" s="135">
        <v>3</v>
      </c>
      <c r="G13" s="138">
        <v>0</v>
      </c>
      <c r="H13" s="138">
        <v>0</v>
      </c>
      <c r="I13" s="135">
        <v>1</v>
      </c>
      <c r="J13" s="138">
        <v>1</v>
      </c>
      <c r="K13" s="135">
        <v>1</v>
      </c>
      <c r="L13" s="138">
        <v>2</v>
      </c>
      <c r="M13" s="135">
        <v>2</v>
      </c>
      <c r="N13" s="138">
        <v>1</v>
      </c>
      <c r="O13" s="135">
        <v>1</v>
      </c>
      <c r="P13" s="138">
        <v>2</v>
      </c>
      <c r="Q13" s="135">
        <v>0</v>
      </c>
      <c r="R13" s="138">
        <v>0</v>
      </c>
      <c r="S13" s="135">
        <v>1</v>
      </c>
      <c r="T13" s="138">
        <v>0</v>
      </c>
      <c r="U13" s="135">
        <v>0</v>
      </c>
      <c r="V13" s="138">
        <v>0</v>
      </c>
      <c r="W13" s="135">
        <v>2</v>
      </c>
      <c r="X13" s="138">
        <v>1</v>
      </c>
      <c r="Y13" s="135">
        <v>1</v>
      </c>
      <c r="Z13" s="138">
        <v>0</v>
      </c>
      <c r="AA13" s="135">
        <v>0</v>
      </c>
      <c r="AB13" s="164"/>
      <c r="AC13" s="162"/>
      <c r="AD13" s="164"/>
    </row>
    <row r="14" spans="1:31">
      <c r="A14" s="134">
        <v>13</v>
      </c>
      <c r="B14" s="135">
        <v>1</v>
      </c>
      <c r="C14" s="138">
        <v>1</v>
      </c>
      <c r="D14" s="135">
        <v>2</v>
      </c>
      <c r="E14" s="138">
        <v>2</v>
      </c>
      <c r="F14" s="135">
        <v>3</v>
      </c>
      <c r="G14" s="138">
        <v>4</v>
      </c>
      <c r="H14" s="138">
        <v>0</v>
      </c>
      <c r="I14" s="135">
        <v>3</v>
      </c>
      <c r="J14" s="138">
        <v>1</v>
      </c>
      <c r="K14" s="135">
        <v>1</v>
      </c>
      <c r="L14" s="138">
        <v>2</v>
      </c>
      <c r="M14" s="135">
        <v>2</v>
      </c>
      <c r="N14" s="138">
        <v>1</v>
      </c>
      <c r="O14" s="135">
        <v>1</v>
      </c>
      <c r="P14" s="138">
        <v>2</v>
      </c>
      <c r="Q14" s="135">
        <v>0</v>
      </c>
      <c r="R14" s="138">
        <v>0</v>
      </c>
      <c r="S14" s="135">
        <v>1</v>
      </c>
      <c r="T14" s="138">
        <v>0</v>
      </c>
      <c r="U14" s="135">
        <v>0</v>
      </c>
      <c r="V14" s="138">
        <v>0</v>
      </c>
      <c r="W14" s="135">
        <v>1</v>
      </c>
      <c r="X14" s="138">
        <v>1</v>
      </c>
      <c r="Y14" s="135">
        <v>0</v>
      </c>
      <c r="Z14" s="138">
        <v>0</v>
      </c>
      <c r="AA14" s="135">
        <v>0</v>
      </c>
      <c r="AB14" s="164"/>
      <c r="AC14" s="162"/>
      <c r="AD14" s="164"/>
    </row>
    <row r="15" spans="1:31">
      <c r="A15" s="134">
        <v>14</v>
      </c>
      <c r="B15" s="135">
        <v>1</v>
      </c>
      <c r="C15" s="138">
        <v>2</v>
      </c>
      <c r="D15" s="135">
        <v>2</v>
      </c>
      <c r="E15" s="138">
        <v>2</v>
      </c>
      <c r="F15" s="135">
        <v>2</v>
      </c>
      <c r="G15" s="138">
        <v>0</v>
      </c>
      <c r="H15" s="138">
        <v>0</v>
      </c>
      <c r="I15" s="135">
        <v>1</v>
      </c>
      <c r="J15" s="138">
        <v>1</v>
      </c>
      <c r="K15" s="135">
        <v>1</v>
      </c>
      <c r="L15" s="138">
        <v>2</v>
      </c>
      <c r="M15" s="135">
        <v>2</v>
      </c>
      <c r="N15" s="138">
        <v>1</v>
      </c>
      <c r="O15" s="135">
        <v>1</v>
      </c>
      <c r="P15" s="138">
        <v>2</v>
      </c>
      <c r="Q15" s="135">
        <v>0</v>
      </c>
      <c r="R15" s="138">
        <v>0</v>
      </c>
      <c r="S15" s="135">
        <v>1</v>
      </c>
      <c r="T15" s="138">
        <v>0</v>
      </c>
      <c r="U15" s="135">
        <v>0</v>
      </c>
      <c r="V15" s="138">
        <v>0</v>
      </c>
      <c r="W15" s="135">
        <v>1</v>
      </c>
      <c r="X15" s="138">
        <v>1</v>
      </c>
      <c r="Y15" s="135">
        <v>0</v>
      </c>
      <c r="Z15" s="138">
        <v>0</v>
      </c>
      <c r="AA15" s="135">
        <v>0</v>
      </c>
      <c r="AB15" s="164"/>
      <c r="AC15" s="162"/>
      <c r="AD15" s="164"/>
    </row>
    <row r="16" spans="1:31">
      <c r="A16" s="134">
        <v>15</v>
      </c>
      <c r="B16" s="135">
        <v>1</v>
      </c>
      <c r="C16" s="138">
        <v>1</v>
      </c>
      <c r="D16" s="135">
        <v>1</v>
      </c>
      <c r="E16" s="138">
        <v>1</v>
      </c>
      <c r="F16" s="135">
        <v>5</v>
      </c>
      <c r="G16" s="138">
        <v>0</v>
      </c>
      <c r="H16" s="138">
        <v>0</v>
      </c>
      <c r="I16" s="135">
        <v>2</v>
      </c>
      <c r="J16" s="138">
        <v>1</v>
      </c>
      <c r="K16" s="135">
        <v>1</v>
      </c>
      <c r="L16" s="138">
        <v>2</v>
      </c>
      <c r="M16" s="135">
        <v>2</v>
      </c>
      <c r="N16" s="138">
        <v>2</v>
      </c>
      <c r="O16" s="135">
        <v>1</v>
      </c>
      <c r="P16" s="138">
        <v>2</v>
      </c>
      <c r="Q16" s="135">
        <v>0</v>
      </c>
      <c r="R16" s="138">
        <v>1</v>
      </c>
      <c r="S16" s="135">
        <v>1</v>
      </c>
      <c r="T16" s="138">
        <v>0</v>
      </c>
      <c r="U16" s="135">
        <v>0</v>
      </c>
      <c r="V16" s="138">
        <v>0</v>
      </c>
      <c r="W16" s="135">
        <v>1</v>
      </c>
      <c r="X16" s="138">
        <v>1</v>
      </c>
      <c r="Y16" s="135">
        <v>0</v>
      </c>
      <c r="Z16" s="138">
        <v>0</v>
      </c>
      <c r="AA16" s="135">
        <v>0</v>
      </c>
      <c r="AB16" s="164"/>
      <c r="AC16" s="162"/>
      <c r="AD16" s="164"/>
    </row>
    <row r="17" spans="1:30">
      <c r="A17" s="134">
        <v>16</v>
      </c>
      <c r="B17" s="135">
        <v>1</v>
      </c>
      <c r="C17" s="138">
        <v>1</v>
      </c>
      <c r="D17" s="135">
        <v>1</v>
      </c>
      <c r="E17" s="138">
        <v>1</v>
      </c>
      <c r="F17" s="135">
        <v>4</v>
      </c>
      <c r="G17" s="138">
        <v>0</v>
      </c>
      <c r="H17" s="138">
        <v>0</v>
      </c>
      <c r="I17" s="135">
        <v>1</v>
      </c>
      <c r="J17" s="138">
        <v>1</v>
      </c>
      <c r="K17" s="135">
        <v>1</v>
      </c>
      <c r="L17" s="138">
        <v>2</v>
      </c>
      <c r="M17" s="135">
        <v>2</v>
      </c>
      <c r="N17" s="138">
        <v>2</v>
      </c>
      <c r="O17" s="135">
        <v>1</v>
      </c>
      <c r="P17" s="138">
        <v>2</v>
      </c>
      <c r="Q17" s="135">
        <v>0</v>
      </c>
      <c r="R17" s="138">
        <v>0</v>
      </c>
      <c r="S17" s="135">
        <v>1</v>
      </c>
      <c r="T17" s="138">
        <v>0</v>
      </c>
      <c r="U17" s="135">
        <v>0</v>
      </c>
      <c r="V17" s="138">
        <v>0</v>
      </c>
      <c r="W17" s="135">
        <v>1</v>
      </c>
      <c r="X17" s="138">
        <v>1</v>
      </c>
      <c r="Y17" s="135">
        <v>0</v>
      </c>
      <c r="Z17" s="138">
        <v>1</v>
      </c>
      <c r="AA17" s="135">
        <v>0</v>
      </c>
      <c r="AB17" s="164"/>
      <c r="AC17" s="162"/>
      <c r="AD17" s="164"/>
    </row>
    <row r="18" spans="1:30">
      <c r="A18" s="134">
        <v>17</v>
      </c>
      <c r="B18" s="135">
        <v>1</v>
      </c>
      <c r="C18" s="138">
        <v>1</v>
      </c>
      <c r="D18" s="135">
        <v>2</v>
      </c>
      <c r="E18" s="138">
        <v>1</v>
      </c>
      <c r="F18" s="135">
        <v>1</v>
      </c>
      <c r="G18" s="138">
        <v>0</v>
      </c>
      <c r="H18" s="138">
        <v>0</v>
      </c>
      <c r="I18" s="135">
        <v>1</v>
      </c>
      <c r="J18" s="138">
        <v>1</v>
      </c>
      <c r="K18" s="135">
        <v>1</v>
      </c>
      <c r="L18" s="138">
        <v>2</v>
      </c>
      <c r="M18" s="135">
        <v>2</v>
      </c>
      <c r="N18" s="138">
        <v>1</v>
      </c>
      <c r="O18" s="135">
        <v>1</v>
      </c>
      <c r="P18" s="138">
        <v>2</v>
      </c>
      <c r="Q18" s="135">
        <v>0</v>
      </c>
      <c r="R18" s="138">
        <v>0</v>
      </c>
      <c r="S18" s="135">
        <v>1</v>
      </c>
      <c r="T18" s="138">
        <v>0</v>
      </c>
      <c r="U18" s="135">
        <v>0</v>
      </c>
      <c r="V18" s="138">
        <v>0</v>
      </c>
      <c r="W18" s="135">
        <v>1</v>
      </c>
      <c r="X18" s="138">
        <v>1</v>
      </c>
      <c r="Y18" s="135">
        <v>1</v>
      </c>
      <c r="Z18" s="138">
        <v>1</v>
      </c>
      <c r="AA18" s="135">
        <v>0</v>
      </c>
      <c r="AB18" s="164"/>
      <c r="AC18" s="162"/>
      <c r="AD18" s="164"/>
    </row>
    <row r="19" spans="1:30">
      <c r="A19" s="134">
        <v>18</v>
      </c>
      <c r="B19" s="135">
        <v>1</v>
      </c>
      <c r="C19" s="138">
        <v>1</v>
      </c>
      <c r="D19" s="135">
        <v>2</v>
      </c>
      <c r="E19" s="138">
        <v>1</v>
      </c>
      <c r="F19" s="135">
        <v>3</v>
      </c>
      <c r="G19" s="138">
        <v>2</v>
      </c>
      <c r="H19" s="138">
        <v>4</v>
      </c>
      <c r="I19" s="135">
        <v>1</v>
      </c>
      <c r="J19" s="138">
        <v>1</v>
      </c>
      <c r="K19" s="135">
        <v>1</v>
      </c>
      <c r="L19" s="138">
        <v>2</v>
      </c>
      <c r="M19" s="135">
        <v>2</v>
      </c>
      <c r="N19" s="138">
        <v>1</v>
      </c>
      <c r="O19" s="135">
        <v>1</v>
      </c>
      <c r="P19" s="138">
        <v>2</v>
      </c>
      <c r="Q19" s="135">
        <v>0</v>
      </c>
      <c r="R19" s="138">
        <v>0</v>
      </c>
      <c r="S19" s="135">
        <v>1</v>
      </c>
      <c r="T19" s="138">
        <v>0</v>
      </c>
      <c r="U19" s="135">
        <v>0</v>
      </c>
      <c r="V19" s="138">
        <v>0</v>
      </c>
      <c r="W19" s="135">
        <v>1</v>
      </c>
      <c r="X19" s="138">
        <v>1</v>
      </c>
      <c r="Y19" s="135">
        <v>3</v>
      </c>
      <c r="Z19" s="138">
        <v>0</v>
      </c>
      <c r="AA19" s="135">
        <v>0</v>
      </c>
      <c r="AB19" s="164"/>
      <c r="AC19" s="162"/>
      <c r="AD19" s="164"/>
    </row>
    <row r="20" spans="1:30">
      <c r="A20" s="134">
        <v>19</v>
      </c>
      <c r="B20" s="135">
        <v>1</v>
      </c>
      <c r="C20" s="138">
        <v>1</v>
      </c>
      <c r="D20" s="135">
        <v>2</v>
      </c>
      <c r="E20" s="138">
        <v>2</v>
      </c>
      <c r="F20" s="135">
        <v>2</v>
      </c>
      <c r="G20" s="138">
        <v>0</v>
      </c>
      <c r="H20" s="138">
        <v>0</v>
      </c>
      <c r="I20" s="135">
        <v>5</v>
      </c>
      <c r="J20" s="138">
        <v>1</v>
      </c>
      <c r="K20" s="135">
        <v>1</v>
      </c>
      <c r="L20" s="138">
        <v>2</v>
      </c>
      <c r="M20" s="135">
        <v>2</v>
      </c>
      <c r="N20" s="138">
        <v>1</v>
      </c>
      <c r="O20" s="135">
        <v>1</v>
      </c>
      <c r="P20" s="138">
        <v>2</v>
      </c>
      <c r="Q20" s="135">
        <v>0</v>
      </c>
      <c r="R20" s="138">
        <v>0</v>
      </c>
      <c r="S20" s="135">
        <v>1</v>
      </c>
      <c r="T20" s="138">
        <v>1</v>
      </c>
      <c r="U20" s="135">
        <v>1</v>
      </c>
      <c r="V20" s="138">
        <v>0</v>
      </c>
      <c r="W20" s="135">
        <v>1</v>
      </c>
      <c r="X20" s="138">
        <v>1</v>
      </c>
      <c r="Y20" s="135">
        <v>0</v>
      </c>
      <c r="Z20" s="138">
        <v>1</v>
      </c>
      <c r="AA20" s="135">
        <v>1</v>
      </c>
      <c r="AB20" s="164"/>
      <c r="AC20" s="162"/>
      <c r="AD20" s="164"/>
    </row>
    <row r="21" spans="1:30">
      <c r="A21" s="134">
        <v>20</v>
      </c>
      <c r="B21" s="135">
        <v>1</v>
      </c>
      <c r="C21" s="138">
        <v>2</v>
      </c>
      <c r="D21" s="135">
        <v>2</v>
      </c>
      <c r="E21" s="138">
        <v>2</v>
      </c>
      <c r="F21" s="135">
        <v>2</v>
      </c>
      <c r="G21" s="138">
        <v>0</v>
      </c>
      <c r="H21" s="138">
        <v>0</v>
      </c>
      <c r="I21" s="135">
        <v>1</v>
      </c>
      <c r="J21" s="138">
        <v>1</v>
      </c>
      <c r="K21" s="135">
        <v>1</v>
      </c>
      <c r="L21" s="138">
        <v>2</v>
      </c>
      <c r="M21" s="135">
        <v>2</v>
      </c>
      <c r="N21" s="138">
        <v>1</v>
      </c>
      <c r="O21" s="135">
        <v>1</v>
      </c>
      <c r="P21" s="138">
        <v>2</v>
      </c>
      <c r="Q21" s="135">
        <v>0</v>
      </c>
      <c r="R21" s="138">
        <v>0</v>
      </c>
      <c r="S21" s="135">
        <v>1</v>
      </c>
      <c r="T21" s="138">
        <v>0</v>
      </c>
      <c r="U21" s="135">
        <v>0</v>
      </c>
      <c r="V21" s="138">
        <v>0</v>
      </c>
      <c r="W21" s="135">
        <v>1</v>
      </c>
      <c r="X21" s="138">
        <v>1</v>
      </c>
      <c r="Y21" s="135">
        <v>1</v>
      </c>
      <c r="Z21" s="138">
        <v>0</v>
      </c>
      <c r="AA21" s="135">
        <v>0</v>
      </c>
      <c r="AB21" s="164"/>
      <c r="AC21" s="162"/>
      <c r="AD21" s="164"/>
    </row>
    <row r="22" spans="1:30">
      <c r="A22" s="134">
        <v>21</v>
      </c>
      <c r="B22" s="135">
        <v>1</v>
      </c>
      <c r="C22" s="138">
        <v>2</v>
      </c>
      <c r="D22" s="135">
        <v>3</v>
      </c>
      <c r="E22" s="138">
        <v>2</v>
      </c>
      <c r="F22" s="135">
        <v>4</v>
      </c>
      <c r="G22" s="138">
        <v>2</v>
      </c>
      <c r="H22" s="138">
        <v>0</v>
      </c>
      <c r="I22" s="135">
        <v>1</v>
      </c>
      <c r="J22" s="138">
        <v>1</v>
      </c>
      <c r="K22" s="135">
        <v>1</v>
      </c>
      <c r="L22" s="138">
        <v>2</v>
      </c>
      <c r="M22" s="135">
        <v>2</v>
      </c>
      <c r="N22" s="138">
        <v>1</v>
      </c>
      <c r="O22" s="135">
        <v>1</v>
      </c>
      <c r="P22" s="138">
        <v>2</v>
      </c>
      <c r="Q22" s="135">
        <v>0</v>
      </c>
      <c r="R22" s="138">
        <v>0</v>
      </c>
      <c r="S22" s="135">
        <v>1</v>
      </c>
      <c r="T22" s="138">
        <v>0</v>
      </c>
      <c r="U22" s="135">
        <v>0</v>
      </c>
      <c r="V22" s="138">
        <v>0</v>
      </c>
      <c r="W22" s="135">
        <v>1</v>
      </c>
      <c r="X22" s="138">
        <v>2</v>
      </c>
      <c r="Y22" s="135">
        <v>1</v>
      </c>
      <c r="Z22" s="138">
        <v>0</v>
      </c>
      <c r="AA22" s="135">
        <v>0</v>
      </c>
      <c r="AB22" s="164"/>
      <c r="AC22" s="162"/>
      <c r="AD22" s="164"/>
    </row>
    <row r="23" spans="1:30">
      <c r="A23" s="134">
        <v>22</v>
      </c>
      <c r="B23" s="135">
        <v>1</v>
      </c>
      <c r="C23" s="138">
        <v>1</v>
      </c>
      <c r="D23" s="135">
        <v>2</v>
      </c>
      <c r="E23" s="138">
        <v>2</v>
      </c>
      <c r="F23" s="135">
        <v>2</v>
      </c>
      <c r="G23" s="138">
        <v>0</v>
      </c>
      <c r="H23" s="138">
        <v>0</v>
      </c>
      <c r="I23" s="135">
        <v>1</v>
      </c>
      <c r="J23" s="138">
        <v>1</v>
      </c>
      <c r="K23" s="135">
        <v>1</v>
      </c>
      <c r="L23" s="138">
        <v>2</v>
      </c>
      <c r="M23" s="135">
        <v>2</v>
      </c>
      <c r="N23" s="138">
        <v>1</v>
      </c>
      <c r="O23" s="135">
        <v>1</v>
      </c>
      <c r="P23" s="138">
        <v>2</v>
      </c>
      <c r="Q23" s="135">
        <v>0</v>
      </c>
      <c r="R23" s="138">
        <v>0</v>
      </c>
      <c r="S23" s="135">
        <v>1</v>
      </c>
      <c r="T23" s="138">
        <v>0</v>
      </c>
      <c r="U23" s="135">
        <v>1</v>
      </c>
      <c r="V23" s="138">
        <v>1</v>
      </c>
      <c r="W23" s="135">
        <v>1</v>
      </c>
      <c r="X23" s="138">
        <v>1</v>
      </c>
      <c r="Y23" s="135">
        <v>0</v>
      </c>
      <c r="Z23" s="138">
        <v>0</v>
      </c>
      <c r="AA23" s="135">
        <v>0</v>
      </c>
      <c r="AB23" s="164"/>
      <c r="AC23" s="162"/>
      <c r="AD23" s="164"/>
    </row>
    <row r="24" spans="1:30">
      <c r="A24" s="134">
        <v>23</v>
      </c>
      <c r="B24" s="135">
        <v>2</v>
      </c>
      <c r="C24" s="138">
        <v>1</v>
      </c>
      <c r="D24" s="135">
        <v>3</v>
      </c>
      <c r="E24" s="138">
        <v>2</v>
      </c>
      <c r="F24" s="135">
        <v>4</v>
      </c>
      <c r="G24" s="138">
        <v>2</v>
      </c>
      <c r="H24" s="138">
        <v>0</v>
      </c>
      <c r="I24" s="135">
        <v>1</v>
      </c>
      <c r="J24" s="138">
        <v>1</v>
      </c>
      <c r="K24" s="135">
        <v>1</v>
      </c>
      <c r="L24" s="138">
        <v>2</v>
      </c>
      <c r="M24" s="135">
        <v>2</v>
      </c>
      <c r="N24" s="138">
        <v>1</v>
      </c>
      <c r="O24" s="135">
        <v>1</v>
      </c>
      <c r="P24" s="138">
        <v>2</v>
      </c>
      <c r="Q24" s="135">
        <v>0</v>
      </c>
      <c r="R24" s="138">
        <v>0</v>
      </c>
      <c r="S24" s="135">
        <v>1</v>
      </c>
      <c r="T24" s="138">
        <v>0</v>
      </c>
      <c r="U24" s="135">
        <v>0</v>
      </c>
      <c r="V24" s="138">
        <v>0</v>
      </c>
      <c r="W24" s="135">
        <v>1</v>
      </c>
      <c r="X24" s="138">
        <v>1</v>
      </c>
      <c r="Y24" s="135">
        <v>0</v>
      </c>
      <c r="Z24" s="138">
        <v>1</v>
      </c>
      <c r="AA24" s="135">
        <v>0</v>
      </c>
      <c r="AB24" s="164"/>
      <c r="AC24" s="162"/>
      <c r="AD24" s="164"/>
    </row>
    <row r="25" spans="1:30">
      <c r="A25" s="134">
        <v>24</v>
      </c>
      <c r="B25" s="135">
        <v>1</v>
      </c>
      <c r="C25" s="138">
        <v>1</v>
      </c>
      <c r="D25" s="135">
        <v>1</v>
      </c>
      <c r="E25" s="138">
        <v>1</v>
      </c>
      <c r="F25" s="135">
        <v>4</v>
      </c>
      <c r="G25" s="138">
        <v>0</v>
      </c>
      <c r="H25" s="138">
        <v>0</v>
      </c>
      <c r="I25" s="135">
        <v>1</v>
      </c>
      <c r="J25" s="138">
        <v>1</v>
      </c>
      <c r="K25" s="135">
        <v>1</v>
      </c>
      <c r="L25" s="138">
        <v>2</v>
      </c>
      <c r="M25" s="135">
        <v>2</v>
      </c>
      <c r="N25" s="138">
        <v>1</v>
      </c>
      <c r="O25" s="135">
        <v>1</v>
      </c>
      <c r="P25" s="138">
        <v>2</v>
      </c>
      <c r="Q25" s="135">
        <v>0</v>
      </c>
      <c r="R25" s="138">
        <v>0</v>
      </c>
      <c r="S25" s="135">
        <v>1</v>
      </c>
      <c r="T25" s="138">
        <v>0</v>
      </c>
      <c r="U25" s="135">
        <v>0</v>
      </c>
      <c r="V25" s="138">
        <v>0</v>
      </c>
      <c r="W25" s="135">
        <v>1</v>
      </c>
      <c r="X25" s="138">
        <v>1</v>
      </c>
      <c r="Y25" s="135">
        <v>1</v>
      </c>
      <c r="Z25" s="138">
        <v>1</v>
      </c>
      <c r="AA25" s="135">
        <v>0</v>
      </c>
      <c r="AB25" s="164"/>
      <c r="AC25" s="162"/>
      <c r="AD25" s="164"/>
    </row>
    <row r="26" spans="1:30">
      <c r="A26" s="134">
        <v>25</v>
      </c>
      <c r="B26" s="135">
        <v>1</v>
      </c>
      <c r="C26" s="138">
        <v>1</v>
      </c>
      <c r="D26" s="135">
        <v>2</v>
      </c>
      <c r="E26" s="138">
        <v>1</v>
      </c>
      <c r="F26" s="135">
        <v>1</v>
      </c>
      <c r="G26" s="138">
        <v>0</v>
      </c>
      <c r="H26" s="138">
        <v>0</v>
      </c>
      <c r="I26" s="135">
        <v>1</v>
      </c>
      <c r="J26" s="138">
        <v>1</v>
      </c>
      <c r="K26" s="135">
        <v>1</v>
      </c>
      <c r="L26" s="138">
        <v>2</v>
      </c>
      <c r="M26" s="135">
        <v>2</v>
      </c>
      <c r="N26" s="138">
        <v>1</v>
      </c>
      <c r="O26" s="135">
        <v>1</v>
      </c>
      <c r="P26" s="138">
        <v>2</v>
      </c>
      <c r="Q26" s="135">
        <v>0</v>
      </c>
      <c r="R26" s="138">
        <v>0</v>
      </c>
      <c r="S26" s="135">
        <v>1</v>
      </c>
      <c r="T26" s="138">
        <v>0</v>
      </c>
      <c r="U26" s="135">
        <v>0</v>
      </c>
      <c r="V26" s="138">
        <v>0</v>
      </c>
      <c r="W26" s="135">
        <v>1</v>
      </c>
      <c r="X26" s="138">
        <v>1</v>
      </c>
      <c r="Y26" s="135">
        <v>1</v>
      </c>
      <c r="Z26" s="138">
        <v>0</v>
      </c>
      <c r="AA26" s="135">
        <v>0</v>
      </c>
      <c r="AB26" s="164"/>
      <c r="AC26" s="162"/>
      <c r="AD26" s="164"/>
    </row>
    <row r="27" spans="1:30">
      <c r="A27" s="134">
        <v>26</v>
      </c>
      <c r="B27" s="135">
        <v>1</v>
      </c>
      <c r="C27" s="138">
        <v>1</v>
      </c>
      <c r="D27" s="135">
        <v>2</v>
      </c>
      <c r="E27" s="138">
        <v>1</v>
      </c>
      <c r="F27" s="135">
        <v>1</v>
      </c>
      <c r="G27" s="138">
        <v>2</v>
      </c>
      <c r="H27" s="138">
        <v>0</v>
      </c>
      <c r="I27" s="135">
        <v>1</v>
      </c>
      <c r="J27" s="138">
        <v>1</v>
      </c>
      <c r="K27" s="135">
        <v>1</v>
      </c>
      <c r="L27" s="138">
        <v>2</v>
      </c>
      <c r="M27" s="135">
        <v>2</v>
      </c>
      <c r="N27" s="138">
        <v>1</v>
      </c>
      <c r="O27" s="135">
        <v>1</v>
      </c>
      <c r="P27" s="138">
        <v>2</v>
      </c>
      <c r="Q27" s="135">
        <v>0</v>
      </c>
      <c r="R27" s="138">
        <v>0</v>
      </c>
      <c r="S27" s="135">
        <v>1</v>
      </c>
      <c r="T27" s="138">
        <v>0</v>
      </c>
      <c r="U27" s="135">
        <v>0</v>
      </c>
      <c r="V27" s="138">
        <v>0</v>
      </c>
      <c r="W27" s="135">
        <v>1</v>
      </c>
      <c r="X27" s="138">
        <v>2</v>
      </c>
      <c r="Y27" s="135">
        <v>1</v>
      </c>
      <c r="Z27" s="138">
        <v>1</v>
      </c>
      <c r="AA27" s="135">
        <v>0</v>
      </c>
      <c r="AB27" s="164"/>
      <c r="AC27" s="162"/>
      <c r="AD27" s="164"/>
    </row>
    <row r="28" spans="1:30">
      <c r="A28" s="134">
        <v>27</v>
      </c>
      <c r="B28" s="135">
        <v>1</v>
      </c>
      <c r="C28" s="138">
        <v>2</v>
      </c>
      <c r="D28" s="135">
        <v>3</v>
      </c>
      <c r="E28" s="138">
        <v>2</v>
      </c>
      <c r="F28" s="135">
        <v>3</v>
      </c>
      <c r="G28" s="138">
        <v>0</v>
      </c>
      <c r="H28" s="138">
        <v>0</v>
      </c>
      <c r="I28" s="135">
        <v>1</v>
      </c>
      <c r="J28" s="138">
        <v>1</v>
      </c>
      <c r="K28" s="135">
        <v>1</v>
      </c>
      <c r="L28" s="138">
        <v>2</v>
      </c>
      <c r="M28" s="135">
        <v>2</v>
      </c>
      <c r="N28" s="138">
        <v>2</v>
      </c>
      <c r="O28" s="135">
        <v>1</v>
      </c>
      <c r="P28" s="138">
        <v>2</v>
      </c>
      <c r="Q28" s="135">
        <v>0</v>
      </c>
      <c r="R28" s="138">
        <v>1</v>
      </c>
      <c r="S28" s="135">
        <v>1</v>
      </c>
      <c r="T28" s="138">
        <v>0</v>
      </c>
      <c r="U28" s="135">
        <v>0</v>
      </c>
      <c r="V28" s="138">
        <v>0</v>
      </c>
      <c r="W28" s="135">
        <v>2</v>
      </c>
      <c r="X28" s="138">
        <v>1</v>
      </c>
      <c r="Y28" s="135">
        <v>4</v>
      </c>
      <c r="Z28" s="138">
        <v>0</v>
      </c>
      <c r="AA28" s="135">
        <v>0</v>
      </c>
      <c r="AB28" s="164"/>
      <c r="AC28" s="162"/>
      <c r="AD28" s="164"/>
    </row>
    <row r="29" spans="1:30">
      <c r="A29" s="134">
        <v>28</v>
      </c>
      <c r="B29" s="135">
        <v>1</v>
      </c>
      <c r="C29" s="138">
        <v>2</v>
      </c>
      <c r="D29" s="135">
        <v>3</v>
      </c>
      <c r="E29" s="138">
        <v>2</v>
      </c>
      <c r="F29" s="135">
        <v>3</v>
      </c>
      <c r="G29" s="138">
        <v>4</v>
      </c>
      <c r="H29" s="138">
        <v>0</v>
      </c>
      <c r="I29" s="135">
        <v>1</v>
      </c>
      <c r="J29" s="138">
        <v>1</v>
      </c>
      <c r="K29" s="135">
        <v>1</v>
      </c>
      <c r="L29" s="138">
        <v>2</v>
      </c>
      <c r="M29" s="135">
        <v>2</v>
      </c>
      <c r="N29" s="138">
        <v>1</v>
      </c>
      <c r="O29" s="135">
        <v>1</v>
      </c>
      <c r="P29" s="138">
        <v>2</v>
      </c>
      <c r="Q29" s="135">
        <v>0</v>
      </c>
      <c r="R29" s="138">
        <v>0</v>
      </c>
      <c r="S29" s="135">
        <v>1</v>
      </c>
      <c r="T29" s="138">
        <v>0</v>
      </c>
      <c r="U29" s="135">
        <v>0</v>
      </c>
      <c r="V29" s="138">
        <v>0</v>
      </c>
      <c r="W29" s="135">
        <v>1</v>
      </c>
      <c r="X29" s="138">
        <v>1</v>
      </c>
      <c r="Y29" s="135">
        <v>1</v>
      </c>
      <c r="Z29" s="138">
        <v>0</v>
      </c>
      <c r="AA29" s="135">
        <v>0</v>
      </c>
      <c r="AB29" s="164"/>
      <c r="AC29" s="162"/>
      <c r="AD29" s="164"/>
    </row>
    <row r="30" spans="1:30">
      <c r="A30" s="134">
        <v>29</v>
      </c>
      <c r="B30" s="135">
        <v>1</v>
      </c>
      <c r="C30" s="138">
        <v>1</v>
      </c>
      <c r="D30" s="135">
        <v>2</v>
      </c>
      <c r="E30" s="138">
        <v>2</v>
      </c>
      <c r="F30" s="135">
        <v>2</v>
      </c>
      <c r="G30" s="138">
        <v>0</v>
      </c>
      <c r="H30" s="138">
        <v>0</v>
      </c>
      <c r="I30" s="135">
        <v>1</v>
      </c>
      <c r="J30" s="138">
        <v>1</v>
      </c>
      <c r="K30" s="135">
        <v>1</v>
      </c>
      <c r="L30" s="138">
        <v>2</v>
      </c>
      <c r="M30" s="135">
        <v>2</v>
      </c>
      <c r="N30" s="138">
        <v>1</v>
      </c>
      <c r="O30" s="135">
        <v>1</v>
      </c>
      <c r="P30" s="138">
        <v>2</v>
      </c>
      <c r="Q30" s="135">
        <v>0</v>
      </c>
      <c r="R30" s="138">
        <v>0</v>
      </c>
      <c r="S30" s="135">
        <v>1</v>
      </c>
      <c r="T30" s="138">
        <v>0</v>
      </c>
      <c r="U30" s="135">
        <v>1</v>
      </c>
      <c r="V30" s="138">
        <v>0</v>
      </c>
      <c r="W30" s="135">
        <v>1</v>
      </c>
      <c r="X30" s="138">
        <v>2</v>
      </c>
      <c r="Y30" s="135">
        <v>0</v>
      </c>
      <c r="Z30" s="138">
        <v>0</v>
      </c>
      <c r="AA30" s="135">
        <v>0</v>
      </c>
      <c r="AB30" s="164"/>
      <c r="AC30" s="162"/>
      <c r="AD30" s="164"/>
    </row>
    <row r="31" spans="1:30">
      <c r="A31" s="134">
        <v>30</v>
      </c>
      <c r="B31" s="135">
        <v>1</v>
      </c>
      <c r="C31" s="138">
        <v>2</v>
      </c>
      <c r="D31" s="135">
        <v>2</v>
      </c>
      <c r="E31" s="138">
        <v>2</v>
      </c>
      <c r="F31" s="135">
        <v>2</v>
      </c>
      <c r="G31" s="138">
        <v>3</v>
      </c>
      <c r="H31" s="138">
        <v>0</v>
      </c>
      <c r="I31" s="135">
        <v>1</v>
      </c>
      <c r="J31" s="138">
        <v>1</v>
      </c>
      <c r="K31" s="135">
        <v>1</v>
      </c>
      <c r="L31" s="138">
        <v>2</v>
      </c>
      <c r="M31" s="135">
        <v>2</v>
      </c>
      <c r="N31" s="138">
        <v>1</v>
      </c>
      <c r="O31" s="135">
        <v>1</v>
      </c>
      <c r="P31" s="138">
        <v>2</v>
      </c>
      <c r="Q31" s="135">
        <v>0</v>
      </c>
      <c r="R31" s="138">
        <v>0</v>
      </c>
      <c r="S31" s="135">
        <v>1</v>
      </c>
      <c r="T31" s="138">
        <v>0</v>
      </c>
      <c r="U31" s="135">
        <v>0</v>
      </c>
      <c r="V31" s="138">
        <v>0</v>
      </c>
      <c r="W31" s="135">
        <v>1</v>
      </c>
      <c r="X31" s="138">
        <v>1</v>
      </c>
      <c r="Y31" s="135">
        <v>0</v>
      </c>
      <c r="Z31" s="138">
        <v>1</v>
      </c>
      <c r="AA31" s="135">
        <v>0</v>
      </c>
      <c r="AB31" s="164"/>
      <c r="AC31" s="162"/>
      <c r="AD31" s="164"/>
    </row>
    <row r="32" spans="1:30">
      <c r="A32" s="134">
        <v>31</v>
      </c>
      <c r="B32" s="135">
        <v>1</v>
      </c>
      <c r="C32" s="138">
        <v>2</v>
      </c>
      <c r="D32" s="135">
        <v>3</v>
      </c>
      <c r="E32" s="138">
        <v>2</v>
      </c>
      <c r="F32" s="135">
        <v>2</v>
      </c>
      <c r="G32" s="138">
        <v>0</v>
      </c>
      <c r="H32" s="138">
        <v>0</v>
      </c>
      <c r="I32" s="135">
        <v>2</v>
      </c>
      <c r="J32" s="138">
        <v>1</v>
      </c>
      <c r="K32" s="135">
        <v>1</v>
      </c>
      <c r="L32" s="138">
        <v>2</v>
      </c>
      <c r="M32" s="135">
        <v>2</v>
      </c>
      <c r="N32" s="138">
        <v>1</v>
      </c>
      <c r="O32" s="135">
        <v>1</v>
      </c>
      <c r="P32" s="138">
        <v>2</v>
      </c>
      <c r="Q32" s="135">
        <v>0</v>
      </c>
      <c r="R32" s="138">
        <v>0</v>
      </c>
      <c r="S32" s="135">
        <v>1</v>
      </c>
      <c r="T32" s="138">
        <v>0</v>
      </c>
      <c r="U32" s="135">
        <v>0</v>
      </c>
      <c r="V32" s="138">
        <v>0</v>
      </c>
      <c r="W32" s="135">
        <v>1</v>
      </c>
      <c r="X32" s="138">
        <v>1</v>
      </c>
      <c r="Y32" s="135">
        <v>3</v>
      </c>
      <c r="Z32" s="138">
        <v>0</v>
      </c>
      <c r="AA32" s="135">
        <v>0</v>
      </c>
      <c r="AB32" s="164"/>
      <c r="AC32" s="162"/>
      <c r="AD32" s="164"/>
    </row>
    <row r="33" spans="1:30">
      <c r="A33" s="134">
        <v>32</v>
      </c>
      <c r="B33" s="135">
        <v>1</v>
      </c>
      <c r="C33" s="138">
        <v>1</v>
      </c>
      <c r="D33" s="135">
        <v>1</v>
      </c>
      <c r="E33" s="138">
        <v>1</v>
      </c>
      <c r="F33" s="135">
        <v>4</v>
      </c>
      <c r="G33" s="138">
        <v>0</v>
      </c>
      <c r="H33" s="138">
        <v>0</v>
      </c>
      <c r="I33" s="135">
        <v>1</v>
      </c>
      <c r="J33" s="138">
        <v>1</v>
      </c>
      <c r="K33" s="135">
        <v>1</v>
      </c>
      <c r="L33" s="138">
        <v>2</v>
      </c>
      <c r="M33" s="135">
        <v>2</v>
      </c>
      <c r="N33" s="138">
        <v>1</v>
      </c>
      <c r="O33" s="135">
        <v>1</v>
      </c>
      <c r="P33" s="138">
        <v>2</v>
      </c>
      <c r="Q33" s="135">
        <v>0</v>
      </c>
      <c r="R33" s="138">
        <v>0</v>
      </c>
      <c r="S33" s="135">
        <v>1</v>
      </c>
      <c r="T33" s="138">
        <v>0</v>
      </c>
      <c r="U33" s="135">
        <v>0</v>
      </c>
      <c r="V33" s="138">
        <v>0</v>
      </c>
      <c r="W33" s="135">
        <v>1</v>
      </c>
      <c r="X33" s="138">
        <v>1</v>
      </c>
      <c r="Y33" s="135">
        <v>2</v>
      </c>
      <c r="Z33" s="138">
        <v>1</v>
      </c>
      <c r="AA33" s="135">
        <v>0</v>
      </c>
      <c r="AB33" s="164"/>
      <c r="AC33" s="162"/>
      <c r="AD33" s="164"/>
    </row>
    <row r="34" spans="1:30">
      <c r="A34" s="134">
        <v>33</v>
      </c>
      <c r="B34" s="135">
        <v>1</v>
      </c>
      <c r="C34" s="138">
        <v>2</v>
      </c>
      <c r="D34" s="135">
        <v>2</v>
      </c>
      <c r="E34" s="138">
        <v>2</v>
      </c>
      <c r="F34" s="135">
        <v>2</v>
      </c>
      <c r="G34" s="138">
        <v>0</v>
      </c>
      <c r="H34" s="138">
        <v>0</v>
      </c>
      <c r="I34" s="135">
        <v>1</v>
      </c>
      <c r="J34" s="138">
        <v>1</v>
      </c>
      <c r="K34" s="135">
        <v>1</v>
      </c>
      <c r="L34" s="138">
        <v>2</v>
      </c>
      <c r="M34" s="135">
        <v>2</v>
      </c>
      <c r="N34" s="138">
        <v>1</v>
      </c>
      <c r="O34" s="135">
        <v>1</v>
      </c>
      <c r="P34" s="138">
        <v>2</v>
      </c>
      <c r="Q34" s="135">
        <v>0</v>
      </c>
      <c r="R34" s="138">
        <v>0</v>
      </c>
      <c r="S34" s="135">
        <v>1</v>
      </c>
      <c r="T34" s="138">
        <v>0</v>
      </c>
      <c r="U34" s="135">
        <v>0</v>
      </c>
      <c r="V34" s="138">
        <v>0</v>
      </c>
      <c r="W34" s="135">
        <v>1</v>
      </c>
      <c r="X34" s="138">
        <v>1</v>
      </c>
      <c r="Y34" s="135">
        <v>0</v>
      </c>
      <c r="Z34" s="138">
        <v>1</v>
      </c>
      <c r="AA34" s="135">
        <v>0</v>
      </c>
      <c r="AB34" s="164"/>
      <c r="AC34" s="162"/>
      <c r="AD34" s="164"/>
    </row>
    <row r="35" spans="1:30">
      <c r="A35" s="134">
        <v>34</v>
      </c>
      <c r="B35" s="135">
        <v>1</v>
      </c>
      <c r="C35" s="138">
        <v>1</v>
      </c>
      <c r="D35" s="135">
        <v>3</v>
      </c>
      <c r="E35" s="138">
        <v>2</v>
      </c>
      <c r="F35" s="135">
        <v>4</v>
      </c>
      <c r="G35" s="138">
        <v>2</v>
      </c>
      <c r="H35" s="138">
        <v>0</v>
      </c>
      <c r="I35" s="135">
        <v>5</v>
      </c>
      <c r="J35" s="138">
        <v>1</v>
      </c>
      <c r="K35" s="135">
        <v>1</v>
      </c>
      <c r="L35" s="138">
        <v>2</v>
      </c>
      <c r="M35" s="135">
        <v>2</v>
      </c>
      <c r="N35" s="138">
        <v>1</v>
      </c>
      <c r="O35" s="135">
        <v>1</v>
      </c>
      <c r="P35" s="138">
        <v>2</v>
      </c>
      <c r="Q35" s="135">
        <v>0</v>
      </c>
      <c r="R35" s="138">
        <v>0</v>
      </c>
      <c r="S35" s="135">
        <v>1</v>
      </c>
      <c r="T35" s="138">
        <v>0</v>
      </c>
      <c r="U35" s="135">
        <v>0</v>
      </c>
      <c r="V35" s="138">
        <v>0</v>
      </c>
      <c r="W35" s="135">
        <v>1</v>
      </c>
      <c r="X35" s="138">
        <v>1</v>
      </c>
      <c r="Y35" s="135">
        <v>3</v>
      </c>
      <c r="Z35" s="138">
        <v>0</v>
      </c>
      <c r="AA35" s="135">
        <v>0</v>
      </c>
      <c r="AB35" s="164"/>
      <c r="AC35" s="162"/>
      <c r="AD35" s="164"/>
    </row>
    <row r="36" spans="1:30">
      <c r="A36" s="134">
        <v>35</v>
      </c>
      <c r="B36" s="135">
        <v>1</v>
      </c>
      <c r="C36" s="138">
        <v>1</v>
      </c>
      <c r="D36" s="135">
        <v>2</v>
      </c>
      <c r="E36" s="138">
        <v>2</v>
      </c>
      <c r="F36" s="135">
        <v>3</v>
      </c>
      <c r="G36" s="138">
        <v>0</v>
      </c>
      <c r="H36" s="138">
        <v>0</v>
      </c>
      <c r="I36" s="135">
        <v>2</v>
      </c>
      <c r="J36" s="138">
        <v>1</v>
      </c>
      <c r="K36" s="135">
        <v>1</v>
      </c>
      <c r="L36" s="138">
        <v>2</v>
      </c>
      <c r="M36" s="135">
        <v>2</v>
      </c>
      <c r="N36" s="138">
        <v>2</v>
      </c>
      <c r="O36" s="135">
        <v>1</v>
      </c>
      <c r="P36" s="138">
        <v>2</v>
      </c>
      <c r="Q36" s="135">
        <v>0</v>
      </c>
      <c r="R36" s="138">
        <v>0</v>
      </c>
      <c r="S36" s="135">
        <v>1</v>
      </c>
      <c r="T36" s="138">
        <v>0</v>
      </c>
      <c r="U36" s="135">
        <v>0</v>
      </c>
      <c r="V36" s="138">
        <v>0</v>
      </c>
      <c r="W36" s="135">
        <v>3</v>
      </c>
      <c r="X36" s="138">
        <v>1</v>
      </c>
      <c r="Y36" s="135">
        <v>0</v>
      </c>
      <c r="Z36" s="138">
        <v>0</v>
      </c>
      <c r="AA36" s="135">
        <v>0</v>
      </c>
      <c r="AB36" s="164"/>
      <c r="AC36" s="162"/>
      <c r="AD36" s="164"/>
    </row>
    <row r="37" spans="1:30">
      <c r="A37" s="134">
        <v>36</v>
      </c>
      <c r="B37" s="135">
        <v>1</v>
      </c>
      <c r="C37" s="138">
        <v>1</v>
      </c>
      <c r="D37" s="135">
        <v>2</v>
      </c>
      <c r="E37" s="138">
        <v>2</v>
      </c>
      <c r="F37" s="135">
        <v>4</v>
      </c>
      <c r="G37" s="138">
        <v>2</v>
      </c>
      <c r="H37" s="138">
        <v>0</v>
      </c>
      <c r="I37" s="135">
        <v>1</v>
      </c>
      <c r="J37" s="138">
        <v>1</v>
      </c>
      <c r="K37" s="135">
        <v>1</v>
      </c>
      <c r="L37" s="138">
        <v>2</v>
      </c>
      <c r="M37" s="135">
        <v>2</v>
      </c>
      <c r="N37" s="138">
        <v>1</v>
      </c>
      <c r="O37" s="135">
        <v>1</v>
      </c>
      <c r="P37" s="138">
        <v>2</v>
      </c>
      <c r="Q37" s="135">
        <v>0</v>
      </c>
      <c r="R37" s="138">
        <v>0</v>
      </c>
      <c r="S37" s="135">
        <v>1</v>
      </c>
      <c r="T37" s="138">
        <v>0</v>
      </c>
      <c r="U37" s="135">
        <v>0</v>
      </c>
      <c r="V37" s="138">
        <v>0</v>
      </c>
      <c r="W37" s="135">
        <v>1</v>
      </c>
      <c r="X37" s="138">
        <v>2</v>
      </c>
      <c r="Y37" s="135">
        <v>1</v>
      </c>
      <c r="Z37" s="138">
        <v>1</v>
      </c>
      <c r="AA37" s="135">
        <v>0</v>
      </c>
      <c r="AB37" s="164"/>
      <c r="AC37" s="162"/>
      <c r="AD37" s="164"/>
    </row>
    <row r="38" spans="1:30">
      <c r="A38" s="134">
        <v>37</v>
      </c>
      <c r="B38" s="135">
        <v>1</v>
      </c>
      <c r="C38" s="138">
        <v>1</v>
      </c>
      <c r="D38" s="135">
        <v>2</v>
      </c>
      <c r="E38" s="138">
        <v>2</v>
      </c>
      <c r="F38" s="135">
        <v>3</v>
      </c>
      <c r="G38" s="138">
        <v>0</v>
      </c>
      <c r="H38" s="138">
        <v>0</v>
      </c>
      <c r="I38" s="135">
        <v>2</v>
      </c>
      <c r="J38" s="138">
        <v>1</v>
      </c>
      <c r="K38" s="135">
        <v>1</v>
      </c>
      <c r="L38" s="138">
        <v>2</v>
      </c>
      <c r="M38" s="135">
        <v>2</v>
      </c>
      <c r="N38" s="138">
        <v>1</v>
      </c>
      <c r="O38" s="135">
        <v>1</v>
      </c>
      <c r="P38" s="138">
        <v>2</v>
      </c>
      <c r="Q38" s="135">
        <v>0</v>
      </c>
      <c r="R38" s="138">
        <v>0</v>
      </c>
      <c r="S38" s="135">
        <v>1</v>
      </c>
      <c r="T38" s="138">
        <v>0</v>
      </c>
      <c r="U38" s="135">
        <v>0</v>
      </c>
      <c r="V38" s="138">
        <v>1</v>
      </c>
      <c r="W38" s="135">
        <v>1</v>
      </c>
      <c r="X38" s="138">
        <v>2</v>
      </c>
      <c r="Y38" s="135">
        <v>3</v>
      </c>
      <c r="Z38" s="138">
        <v>0</v>
      </c>
      <c r="AA38" s="135">
        <v>0</v>
      </c>
      <c r="AB38" s="164"/>
      <c r="AC38" s="162"/>
      <c r="AD38" s="164"/>
    </row>
    <row r="39" spans="1:30">
      <c r="A39" s="134">
        <v>38</v>
      </c>
      <c r="B39" s="135">
        <v>1</v>
      </c>
      <c r="C39" s="138">
        <v>1</v>
      </c>
      <c r="D39" s="135">
        <v>2</v>
      </c>
      <c r="E39" s="138">
        <v>2</v>
      </c>
      <c r="F39" s="135">
        <v>2</v>
      </c>
      <c r="G39" s="138">
        <v>0</v>
      </c>
      <c r="H39" s="138">
        <v>0</v>
      </c>
      <c r="I39" s="135">
        <v>1</v>
      </c>
      <c r="J39" s="138">
        <v>1</v>
      </c>
      <c r="K39" s="135">
        <v>1</v>
      </c>
      <c r="L39" s="138">
        <v>2</v>
      </c>
      <c r="M39" s="135">
        <v>2</v>
      </c>
      <c r="N39" s="138">
        <v>1</v>
      </c>
      <c r="O39" s="135">
        <v>1</v>
      </c>
      <c r="P39" s="138">
        <v>2</v>
      </c>
      <c r="Q39" s="135">
        <v>0</v>
      </c>
      <c r="R39" s="138">
        <v>0</v>
      </c>
      <c r="S39" s="135">
        <v>1</v>
      </c>
      <c r="T39" s="138">
        <v>1</v>
      </c>
      <c r="U39" s="135">
        <v>0</v>
      </c>
      <c r="V39" s="138">
        <v>0</v>
      </c>
      <c r="W39" s="135">
        <v>1</v>
      </c>
      <c r="X39" s="138">
        <v>1</v>
      </c>
      <c r="Y39" s="135">
        <v>1</v>
      </c>
      <c r="Z39" s="138">
        <v>0</v>
      </c>
      <c r="AA39" s="135">
        <v>0</v>
      </c>
      <c r="AB39" s="164"/>
      <c r="AC39" s="162"/>
      <c r="AD39" s="164"/>
    </row>
    <row r="40" spans="1:30">
      <c r="A40" s="134">
        <v>39</v>
      </c>
      <c r="B40" s="135">
        <v>1</v>
      </c>
      <c r="C40" s="138">
        <v>1</v>
      </c>
      <c r="D40" s="135">
        <v>1</v>
      </c>
      <c r="E40" s="138">
        <v>1</v>
      </c>
      <c r="F40" s="135">
        <v>4</v>
      </c>
      <c r="G40" s="138">
        <v>0</v>
      </c>
      <c r="H40" s="138">
        <v>0</v>
      </c>
      <c r="I40" s="135">
        <v>1</v>
      </c>
      <c r="J40" s="138">
        <v>1</v>
      </c>
      <c r="K40" s="135">
        <v>1</v>
      </c>
      <c r="L40" s="138">
        <v>2</v>
      </c>
      <c r="M40" s="135">
        <v>2</v>
      </c>
      <c r="N40" s="138">
        <v>1</v>
      </c>
      <c r="O40" s="135">
        <v>1</v>
      </c>
      <c r="P40" s="138">
        <v>2</v>
      </c>
      <c r="Q40" s="135">
        <v>0</v>
      </c>
      <c r="R40" s="138">
        <v>0</v>
      </c>
      <c r="S40" s="135">
        <v>1</v>
      </c>
      <c r="T40" s="138">
        <v>0</v>
      </c>
      <c r="U40" s="135">
        <v>1</v>
      </c>
      <c r="V40" s="138">
        <v>0</v>
      </c>
      <c r="W40" s="135">
        <v>1</v>
      </c>
      <c r="X40" s="138">
        <v>2</v>
      </c>
      <c r="Y40" s="135">
        <v>1</v>
      </c>
      <c r="Z40" s="138">
        <v>0</v>
      </c>
      <c r="AA40" s="135">
        <v>0</v>
      </c>
      <c r="AB40" s="164"/>
      <c r="AC40" s="162"/>
      <c r="AD40" s="164"/>
    </row>
    <row r="41" spans="1:30">
      <c r="A41" s="134">
        <v>40</v>
      </c>
      <c r="B41" s="135">
        <v>1</v>
      </c>
      <c r="C41" s="138">
        <v>1</v>
      </c>
      <c r="D41" s="135">
        <v>2</v>
      </c>
      <c r="E41" s="138">
        <v>2</v>
      </c>
      <c r="F41" s="135">
        <v>2</v>
      </c>
      <c r="G41" s="138">
        <v>0</v>
      </c>
      <c r="H41" s="138">
        <v>0</v>
      </c>
      <c r="I41" s="135">
        <v>1</v>
      </c>
      <c r="J41" s="138">
        <v>1</v>
      </c>
      <c r="K41" s="135">
        <v>1</v>
      </c>
      <c r="L41" s="138">
        <v>2</v>
      </c>
      <c r="M41" s="135">
        <v>2</v>
      </c>
      <c r="N41" s="138">
        <v>1</v>
      </c>
      <c r="O41" s="135">
        <v>1</v>
      </c>
      <c r="P41" s="138">
        <v>2</v>
      </c>
      <c r="Q41" s="135">
        <v>0</v>
      </c>
      <c r="R41" s="138">
        <v>0</v>
      </c>
      <c r="S41" s="135">
        <v>1</v>
      </c>
      <c r="T41" s="138">
        <v>0</v>
      </c>
      <c r="U41" s="135">
        <v>0</v>
      </c>
      <c r="V41" s="138">
        <v>0</v>
      </c>
      <c r="W41" s="135">
        <v>1</v>
      </c>
      <c r="X41" s="138">
        <v>1</v>
      </c>
      <c r="Y41" s="135">
        <v>3</v>
      </c>
      <c r="Z41" s="138">
        <v>1</v>
      </c>
      <c r="AA41" s="135">
        <v>0</v>
      </c>
      <c r="AB41" s="164"/>
      <c r="AC41" s="162"/>
      <c r="AD41" s="164"/>
    </row>
    <row r="42" spans="1:30">
      <c r="A42" s="134">
        <v>41</v>
      </c>
      <c r="B42" s="135">
        <v>1</v>
      </c>
      <c r="C42" s="138">
        <v>1</v>
      </c>
      <c r="D42" s="135">
        <v>2</v>
      </c>
      <c r="E42" s="138">
        <v>2</v>
      </c>
      <c r="F42" s="135">
        <v>2</v>
      </c>
      <c r="G42" s="138">
        <v>0</v>
      </c>
      <c r="H42" s="138">
        <v>0</v>
      </c>
      <c r="I42" s="135">
        <v>1</v>
      </c>
      <c r="J42" s="138">
        <v>1</v>
      </c>
      <c r="K42" s="135">
        <v>1</v>
      </c>
      <c r="L42" s="138">
        <v>2</v>
      </c>
      <c r="M42" s="135">
        <v>2</v>
      </c>
      <c r="N42" s="138">
        <v>2</v>
      </c>
      <c r="O42" s="135">
        <v>1</v>
      </c>
      <c r="P42" s="138">
        <v>2</v>
      </c>
      <c r="Q42" s="135">
        <v>0</v>
      </c>
      <c r="R42" s="138">
        <v>0</v>
      </c>
      <c r="S42" s="135">
        <v>1</v>
      </c>
      <c r="T42" s="138">
        <v>0</v>
      </c>
      <c r="U42" s="135">
        <v>0</v>
      </c>
      <c r="V42" s="138">
        <v>0</v>
      </c>
      <c r="W42" s="135">
        <v>1</v>
      </c>
      <c r="X42" s="138">
        <v>1</v>
      </c>
      <c r="Y42" s="135">
        <v>5</v>
      </c>
      <c r="Z42" s="138">
        <v>1</v>
      </c>
      <c r="AA42" s="135">
        <v>0</v>
      </c>
      <c r="AB42" s="164"/>
      <c r="AC42" s="162"/>
      <c r="AD42" s="164"/>
    </row>
    <row r="43" spans="1:30">
      <c r="A43" s="134">
        <v>42</v>
      </c>
      <c r="B43" s="135">
        <v>1</v>
      </c>
      <c r="C43" s="138">
        <v>1</v>
      </c>
      <c r="D43" s="135">
        <v>1</v>
      </c>
      <c r="E43" s="138">
        <v>1</v>
      </c>
      <c r="F43" s="135">
        <v>4</v>
      </c>
      <c r="G43" s="138">
        <v>2</v>
      </c>
      <c r="H43" s="138">
        <v>4</v>
      </c>
      <c r="I43" s="135">
        <v>2</v>
      </c>
      <c r="J43" s="138">
        <v>1</v>
      </c>
      <c r="K43" s="135">
        <v>1</v>
      </c>
      <c r="L43" s="138">
        <v>2</v>
      </c>
      <c r="M43" s="135">
        <v>2</v>
      </c>
      <c r="N43" s="138">
        <v>1</v>
      </c>
      <c r="O43" s="135">
        <v>1</v>
      </c>
      <c r="P43" s="138">
        <v>2</v>
      </c>
      <c r="Q43" s="135">
        <v>0</v>
      </c>
      <c r="R43" s="138">
        <v>0</v>
      </c>
      <c r="S43" s="135">
        <v>1</v>
      </c>
      <c r="T43" s="138">
        <v>0</v>
      </c>
      <c r="U43" s="135">
        <v>0</v>
      </c>
      <c r="V43" s="138">
        <v>0</v>
      </c>
      <c r="W43" s="135">
        <v>2</v>
      </c>
      <c r="X43" s="138">
        <v>3</v>
      </c>
      <c r="Y43" s="135">
        <v>0</v>
      </c>
      <c r="Z43" s="138">
        <v>0</v>
      </c>
      <c r="AA43" s="135">
        <v>0</v>
      </c>
      <c r="AB43" s="164"/>
      <c r="AC43" s="162"/>
      <c r="AD43" s="164"/>
    </row>
    <row r="44" spans="1:30">
      <c r="A44" s="134">
        <v>43</v>
      </c>
      <c r="B44" s="135">
        <v>1</v>
      </c>
      <c r="C44" s="138">
        <v>1</v>
      </c>
      <c r="D44" s="135">
        <v>1</v>
      </c>
      <c r="E44" s="138">
        <v>1</v>
      </c>
      <c r="F44" s="135">
        <v>4</v>
      </c>
      <c r="G44" s="138">
        <v>2</v>
      </c>
      <c r="H44" s="138">
        <v>0</v>
      </c>
      <c r="I44" s="135">
        <v>1</v>
      </c>
      <c r="J44" s="138">
        <v>1</v>
      </c>
      <c r="K44" s="135">
        <v>1</v>
      </c>
      <c r="L44" s="138">
        <v>2</v>
      </c>
      <c r="M44" s="135">
        <v>2</v>
      </c>
      <c r="N44" s="138">
        <v>1</v>
      </c>
      <c r="O44" s="135">
        <v>1</v>
      </c>
      <c r="P44" s="138">
        <v>2</v>
      </c>
      <c r="Q44" s="135">
        <v>0</v>
      </c>
      <c r="R44" s="138">
        <v>0</v>
      </c>
      <c r="S44" s="135">
        <v>1</v>
      </c>
      <c r="T44" s="138">
        <v>0</v>
      </c>
      <c r="U44" s="135">
        <v>0</v>
      </c>
      <c r="V44" s="138">
        <v>0</v>
      </c>
      <c r="W44" s="135">
        <v>1</v>
      </c>
      <c r="X44" s="138">
        <v>1</v>
      </c>
      <c r="Y44" s="135">
        <v>2</v>
      </c>
      <c r="Z44" s="138">
        <v>0</v>
      </c>
      <c r="AA44" s="135">
        <v>1</v>
      </c>
      <c r="AB44" s="164"/>
      <c r="AC44" s="162"/>
      <c r="AD44" s="164"/>
    </row>
    <row r="45" spans="1:30">
      <c r="A45" s="134">
        <v>44</v>
      </c>
      <c r="B45" s="135">
        <v>2</v>
      </c>
      <c r="C45" s="138">
        <v>1</v>
      </c>
      <c r="D45" s="135">
        <v>2</v>
      </c>
      <c r="E45" s="138">
        <v>2</v>
      </c>
      <c r="F45" s="135">
        <v>2</v>
      </c>
      <c r="G45" s="138">
        <v>2</v>
      </c>
      <c r="H45" s="138">
        <v>0</v>
      </c>
      <c r="I45" s="135">
        <v>2</v>
      </c>
      <c r="J45" s="138">
        <v>1</v>
      </c>
      <c r="K45" s="135">
        <v>1</v>
      </c>
      <c r="L45" s="138">
        <v>2</v>
      </c>
      <c r="M45" s="135">
        <v>2</v>
      </c>
      <c r="N45" s="138">
        <v>1</v>
      </c>
      <c r="O45" s="135">
        <v>1</v>
      </c>
      <c r="P45" s="138">
        <v>2</v>
      </c>
      <c r="Q45" s="135">
        <v>0</v>
      </c>
      <c r="R45" s="138">
        <v>1</v>
      </c>
      <c r="S45" s="135">
        <v>1</v>
      </c>
      <c r="T45" s="138">
        <v>0</v>
      </c>
      <c r="U45" s="135">
        <v>1</v>
      </c>
      <c r="V45" s="138">
        <v>0</v>
      </c>
      <c r="W45" s="135">
        <v>1</v>
      </c>
      <c r="X45" s="138">
        <v>1</v>
      </c>
      <c r="Y45" s="135">
        <v>2</v>
      </c>
      <c r="Z45" s="138">
        <v>0</v>
      </c>
      <c r="AA45" s="135">
        <v>0</v>
      </c>
      <c r="AB45" s="164"/>
      <c r="AC45" s="162"/>
      <c r="AD45" s="164"/>
    </row>
    <row r="46" spans="1:30">
      <c r="A46" s="134">
        <v>45</v>
      </c>
      <c r="B46" s="135">
        <v>1</v>
      </c>
      <c r="C46" s="138">
        <v>1</v>
      </c>
      <c r="D46" s="135">
        <v>2</v>
      </c>
      <c r="E46" s="138">
        <v>2</v>
      </c>
      <c r="F46" s="135">
        <v>2</v>
      </c>
      <c r="G46" s="138">
        <v>0</v>
      </c>
      <c r="H46" s="138">
        <v>0</v>
      </c>
      <c r="I46" s="135">
        <v>1</v>
      </c>
      <c r="J46" s="138">
        <v>1</v>
      </c>
      <c r="K46" s="135">
        <v>1</v>
      </c>
      <c r="L46" s="138">
        <v>2</v>
      </c>
      <c r="M46" s="135">
        <v>2</v>
      </c>
      <c r="N46" s="138">
        <v>1</v>
      </c>
      <c r="O46" s="135">
        <v>1</v>
      </c>
      <c r="P46" s="138">
        <v>2</v>
      </c>
      <c r="Q46" s="135">
        <v>0</v>
      </c>
      <c r="R46" s="138">
        <v>0</v>
      </c>
      <c r="S46" s="135">
        <v>1</v>
      </c>
      <c r="T46" s="138">
        <v>0</v>
      </c>
      <c r="U46" s="135">
        <v>0</v>
      </c>
      <c r="V46" s="138">
        <v>0</v>
      </c>
      <c r="W46" s="135">
        <v>1</v>
      </c>
      <c r="X46" s="138">
        <v>2</v>
      </c>
      <c r="Y46" s="135">
        <v>1</v>
      </c>
      <c r="Z46" s="138">
        <v>0</v>
      </c>
      <c r="AA46" s="135">
        <v>0</v>
      </c>
      <c r="AB46" s="164"/>
      <c r="AC46" s="162"/>
      <c r="AD46" s="164"/>
    </row>
    <row r="47" spans="1:30">
      <c r="A47" s="134">
        <v>46</v>
      </c>
      <c r="B47" s="135">
        <v>1</v>
      </c>
      <c r="C47" s="138">
        <v>1</v>
      </c>
      <c r="D47" s="135">
        <v>1</v>
      </c>
      <c r="E47" s="138">
        <v>1</v>
      </c>
      <c r="F47" s="135">
        <v>3</v>
      </c>
      <c r="G47" s="138">
        <v>2</v>
      </c>
      <c r="H47" s="138">
        <v>0</v>
      </c>
      <c r="I47" s="135">
        <v>1</v>
      </c>
      <c r="J47" s="138">
        <v>1</v>
      </c>
      <c r="K47" s="135">
        <v>1</v>
      </c>
      <c r="L47" s="138">
        <v>2</v>
      </c>
      <c r="M47" s="135">
        <v>2</v>
      </c>
      <c r="N47" s="138">
        <v>1</v>
      </c>
      <c r="O47" s="135">
        <v>1</v>
      </c>
      <c r="P47" s="138">
        <v>2</v>
      </c>
      <c r="Q47" s="135">
        <v>0</v>
      </c>
      <c r="R47" s="138">
        <v>0</v>
      </c>
      <c r="S47" s="135">
        <v>1</v>
      </c>
      <c r="T47" s="138">
        <v>0</v>
      </c>
      <c r="U47" s="135">
        <v>0</v>
      </c>
      <c r="V47" s="138">
        <v>0</v>
      </c>
      <c r="W47" s="135">
        <v>1</v>
      </c>
      <c r="X47" s="138">
        <v>1</v>
      </c>
      <c r="Y47" s="135">
        <v>0</v>
      </c>
      <c r="Z47" s="138">
        <v>1</v>
      </c>
      <c r="AA47" s="135">
        <v>0</v>
      </c>
      <c r="AB47" s="164"/>
      <c r="AC47" s="162"/>
      <c r="AD47" s="164"/>
    </row>
    <row r="48" spans="1:30">
      <c r="A48" s="134">
        <v>47</v>
      </c>
      <c r="B48" s="135">
        <v>1</v>
      </c>
      <c r="C48" s="138">
        <v>1</v>
      </c>
      <c r="D48" s="135">
        <v>1</v>
      </c>
      <c r="E48" s="138">
        <v>1</v>
      </c>
      <c r="F48" s="135">
        <v>3</v>
      </c>
      <c r="G48" s="138">
        <v>0</v>
      </c>
      <c r="H48" s="138">
        <v>0</v>
      </c>
      <c r="I48" s="135">
        <v>1</v>
      </c>
      <c r="J48" s="138">
        <v>1</v>
      </c>
      <c r="K48" s="135">
        <v>1</v>
      </c>
      <c r="L48" s="138">
        <v>2</v>
      </c>
      <c r="M48" s="135">
        <v>2</v>
      </c>
      <c r="N48" s="138">
        <v>1</v>
      </c>
      <c r="O48" s="135">
        <v>1</v>
      </c>
      <c r="P48" s="138">
        <v>2</v>
      </c>
      <c r="Q48" s="135">
        <v>0</v>
      </c>
      <c r="R48" s="138">
        <v>0</v>
      </c>
      <c r="S48" s="135">
        <v>1</v>
      </c>
      <c r="T48" s="138">
        <v>0</v>
      </c>
      <c r="U48" s="135">
        <v>0</v>
      </c>
      <c r="V48" s="138">
        <v>0</v>
      </c>
      <c r="W48" s="135">
        <v>1</v>
      </c>
      <c r="X48" s="138">
        <v>1</v>
      </c>
      <c r="Y48" s="135">
        <v>5</v>
      </c>
      <c r="Z48" s="138">
        <v>0</v>
      </c>
      <c r="AA48" s="135">
        <v>0</v>
      </c>
      <c r="AB48" s="164"/>
      <c r="AC48" s="162"/>
      <c r="AD48" s="164"/>
    </row>
    <row r="49" spans="1:30">
      <c r="A49" s="134">
        <v>48</v>
      </c>
      <c r="B49" s="135">
        <v>1</v>
      </c>
      <c r="C49" s="138">
        <v>1</v>
      </c>
      <c r="D49" s="135">
        <v>2</v>
      </c>
      <c r="E49" s="138">
        <v>1</v>
      </c>
      <c r="F49" s="135">
        <v>3</v>
      </c>
      <c r="G49" s="138">
        <v>0</v>
      </c>
      <c r="H49" s="138">
        <v>0</v>
      </c>
      <c r="I49" s="135">
        <v>1</v>
      </c>
      <c r="J49" s="138">
        <v>1</v>
      </c>
      <c r="K49" s="135">
        <v>1</v>
      </c>
      <c r="L49" s="138">
        <v>2</v>
      </c>
      <c r="M49" s="135">
        <v>2</v>
      </c>
      <c r="N49" s="138">
        <v>1</v>
      </c>
      <c r="O49" s="135">
        <v>1</v>
      </c>
      <c r="P49" s="138">
        <v>2</v>
      </c>
      <c r="Q49" s="135">
        <v>0</v>
      </c>
      <c r="R49" s="138">
        <v>0</v>
      </c>
      <c r="S49" s="135">
        <v>1</v>
      </c>
      <c r="T49" s="138">
        <v>1</v>
      </c>
      <c r="U49" s="135">
        <v>0</v>
      </c>
      <c r="V49" s="138">
        <v>0</v>
      </c>
      <c r="W49" s="135">
        <v>1</v>
      </c>
      <c r="X49" s="138">
        <v>1</v>
      </c>
      <c r="Y49" s="135">
        <v>1</v>
      </c>
      <c r="Z49" s="138">
        <v>0</v>
      </c>
      <c r="AA49" s="135">
        <v>0</v>
      </c>
      <c r="AB49" s="164"/>
      <c r="AC49" s="162"/>
      <c r="AD49" s="164"/>
    </row>
    <row r="50" spans="1:30">
      <c r="A50" s="134">
        <v>49</v>
      </c>
      <c r="B50" s="135">
        <v>1</v>
      </c>
      <c r="C50" s="138">
        <v>1</v>
      </c>
      <c r="D50" s="135">
        <v>2</v>
      </c>
      <c r="E50" s="138">
        <v>2</v>
      </c>
      <c r="F50" s="135">
        <v>2</v>
      </c>
      <c r="G50" s="138">
        <v>0</v>
      </c>
      <c r="H50" s="138">
        <v>0</v>
      </c>
      <c r="I50" s="135">
        <v>2</v>
      </c>
      <c r="J50" s="138">
        <v>1</v>
      </c>
      <c r="K50" s="135">
        <v>1</v>
      </c>
      <c r="L50" s="138">
        <v>2</v>
      </c>
      <c r="M50" s="135">
        <v>2</v>
      </c>
      <c r="N50" s="138">
        <v>1</v>
      </c>
      <c r="O50" s="135">
        <v>1</v>
      </c>
      <c r="P50" s="138">
        <v>2</v>
      </c>
      <c r="Q50" s="135">
        <v>0</v>
      </c>
      <c r="R50" s="138">
        <v>0</v>
      </c>
      <c r="S50" s="135">
        <v>1</v>
      </c>
      <c r="T50" s="138">
        <v>0</v>
      </c>
      <c r="U50" s="135">
        <v>1</v>
      </c>
      <c r="V50" s="138">
        <v>0</v>
      </c>
      <c r="W50" s="135">
        <v>2</v>
      </c>
      <c r="X50" s="138">
        <v>3</v>
      </c>
      <c r="Y50" s="135">
        <v>0</v>
      </c>
      <c r="Z50" s="138">
        <v>1</v>
      </c>
      <c r="AA50" s="135">
        <v>0</v>
      </c>
      <c r="AB50" s="164"/>
      <c r="AC50" s="162"/>
      <c r="AD50" s="164"/>
    </row>
    <row r="51" spans="1:30">
      <c r="A51" s="134">
        <v>50</v>
      </c>
      <c r="B51" s="135">
        <v>1</v>
      </c>
      <c r="C51" s="138">
        <v>1</v>
      </c>
      <c r="D51" s="135">
        <v>1</v>
      </c>
      <c r="E51" s="138">
        <v>1</v>
      </c>
      <c r="F51" s="135">
        <v>1</v>
      </c>
      <c r="G51" s="138">
        <v>0</v>
      </c>
      <c r="H51" s="138">
        <v>0</v>
      </c>
      <c r="I51" s="135">
        <v>1</v>
      </c>
      <c r="J51" s="138">
        <v>1</v>
      </c>
      <c r="K51" s="135">
        <v>1</v>
      </c>
      <c r="L51" s="138">
        <v>2</v>
      </c>
      <c r="M51" s="135">
        <v>2</v>
      </c>
      <c r="N51" s="138">
        <v>1</v>
      </c>
      <c r="O51" s="135">
        <v>1</v>
      </c>
      <c r="P51" s="138">
        <v>2</v>
      </c>
      <c r="Q51" s="135">
        <v>0</v>
      </c>
      <c r="R51" s="138">
        <v>0</v>
      </c>
      <c r="S51" s="135">
        <v>1</v>
      </c>
      <c r="T51" s="138">
        <v>0</v>
      </c>
      <c r="U51" s="135">
        <v>0</v>
      </c>
      <c r="V51" s="138">
        <v>0</v>
      </c>
      <c r="W51" s="135">
        <v>1</v>
      </c>
      <c r="X51" s="138">
        <v>1</v>
      </c>
      <c r="Y51" s="135">
        <v>0</v>
      </c>
      <c r="Z51" s="138">
        <v>0</v>
      </c>
      <c r="AA51" s="135">
        <v>0</v>
      </c>
      <c r="AB51" s="164"/>
      <c r="AC51" s="162"/>
      <c r="AD51" s="164"/>
    </row>
    <row r="52" spans="1:30">
      <c r="A52" s="134">
        <v>51</v>
      </c>
      <c r="B52" s="135">
        <v>1</v>
      </c>
      <c r="C52" s="138">
        <v>1</v>
      </c>
      <c r="D52" s="135">
        <v>2</v>
      </c>
      <c r="E52" s="138">
        <v>2</v>
      </c>
      <c r="F52" s="135">
        <v>3</v>
      </c>
      <c r="G52" s="138">
        <v>0</v>
      </c>
      <c r="H52" s="138">
        <v>0</v>
      </c>
      <c r="I52" s="135">
        <v>1</v>
      </c>
      <c r="J52" s="138">
        <v>1</v>
      </c>
      <c r="K52" s="135">
        <v>1</v>
      </c>
      <c r="L52" s="138">
        <v>2</v>
      </c>
      <c r="M52" s="135">
        <v>2</v>
      </c>
      <c r="N52" s="138">
        <v>1</v>
      </c>
      <c r="O52" s="135">
        <v>1</v>
      </c>
      <c r="P52" s="138">
        <v>2</v>
      </c>
      <c r="Q52" s="135">
        <v>0</v>
      </c>
      <c r="R52" s="138">
        <v>0</v>
      </c>
      <c r="S52" s="135">
        <v>1</v>
      </c>
      <c r="T52" s="138">
        <v>0</v>
      </c>
      <c r="U52" s="135">
        <v>0</v>
      </c>
      <c r="V52" s="138">
        <v>0</v>
      </c>
      <c r="W52" s="135">
        <v>1</v>
      </c>
      <c r="X52" s="138">
        <v>1</v>
      </c>
      <c r="Y52" s="135">
        <v>0</v>
      </c>
      <c r="Z52" s="138">
        <v>0</v>
      </c>
      <c r="AA52" s="135">
        <v>0</v>
      </c>
    </row>
    <row r="53" spans="1:30">
      <c r="A53" s="134">
        <v>52</v>
      </c>
      <c r="B53" s="135">
        <v>1</v>
      </c>
      <c r="C53" s="138">
        <v>1</v>
      </c>
      <c r="D53" s="135">
        <v>2</v>
      </c>
      <c r="E53" s="138">
        <v>3</v>
      </c>
      <c r="F53" s="135">
        <v>4</v>
      </c>
      <c r="G53" s="138">
        <v>2</v>
      </c>
      <c r="H53" s="138">
        <v>0</v>
      </c>
      <c r="I53" s="135">
        <v>1</v>
      </c>
      <c r="J53" s="138">
        <v>1</v>
      </c>
      <c r="K53" s="135">
        <v>1</v>
      </c>
      <c r="L53" s="138">
        <v>2</v>
      </c>
      <c r="M53" s="135">
        <v>2</v>
      </c>
      <c r="N53" s="138">
        <v>1</v>
      </c>
      <c r="O53" s="135">
        <v>1</v>
      </c>
      <c r="P53" s="138">
        <v>2</v>
      </c>
      <c r="Q53" s="135">
        <v>0</v>
      </c>
      <c r="R53" s="138">
        <v>0</v>
      </c>
      <c r="S53" s="135">
        <v>1</v>
      </c>
      <c r="T53" s="138">
        <v>1</v>
      </c>
      <c r="U53" s="135">
        <v>0</v>
      </c>
      <c r="V53" s="138">
        <v>0</v>
      </c>
      <c r="W53" s="135">
        <v>1</v>
      </c>
      <c r="X53" s="138">
        <v>1</v>
      </c>
      <c r="Y53" s="135">
        <v>0</v>
      </c>
      <c r="Z53" s="138">
        <v>0</v>
      </c>
      <c r="AA53" s="135">
        <v>0</v>
      </c>
    </row>
    <row r="54" spans="1:30">
      <c r="A54" s="134">
        <v>53</v>
      </c>
      <c r="B54" s="135">
        <v>1</v>
      </c>
      <c r="C54" s="138">
        <v>1</v>
      </c>
      <c r="D54" s="135">
        <v>2</v>
      </c>
      <c r="E54" s="138">
        <v>2</v>
      </c>
      <c r="F54" s="135">
        <v>4</v>
      </c>
      <c r="G54" s="138">
        <v>2</v>
      </c>
      <c r="H54" s="138">
        <v>0</v>
      </c>
      <c r="I54" s="135">
        <v>1</v>
      </c>
      <c r="J54" s="138">
        <v>1</v>
      </c>
      <c r="K54" s="135">
        <v>1</v>
      </c>
      <c r="L54" s="138">
        <v>2</v>
      </c>
      <c r="M54" s="135">
        <v>2</v>
      </c>
      <c r="N54" s="138">
        <v>1</v>
      </c>
      <c r="O54" s="135">
        <v>1</v>
      </c>
      <c r="P54" s="138">
        <v>2</v>
      </c>
      <c r="Q54" s="135">
        <v>0</v>
      </c>
      <c r="R54" s="138">
        <v>0</v>
      </c>
      <c r="S54" s="135">
        <v>1</v>
      </c>
      <c r="T54" s="138">
        <v>0</v>
      </c>
      <c r="U54" s="135">
        <v>0</v>
      </c>
      <c r="V54" s="138">
        <v>0</v>
      </c>
      <c r="W54" s="135">
        <v>1</v>
      </c>
      <c r="X54" s="138">
        <v>1</v>
      </c>
      <c r="Y54" s="135">
        <v>0</v>
      </c>
      <c r="Z54" s="138">
        <v>0</v>
      </c>
      <c r="AA54" s="135">
        <v>0</v>
      </c>
    </row>
    <row r="55" spans="1:30">
      <c r="A55" s="134">
        <v>54</v>
      </c>
      <c r="B55" s="135">
        <v>1</v>
      </c>
      <c r="C55" s="138">
        <v>1</v>
      </c>
      <c r="D55" s="135">
        <v>3</v>
      </c>
      <c r="E55" s="138">
        <v>2</v>
      </c>
      <c r="F55" s="135">
        <v>4</v>
      </c>
      <c r="G55" s="138">
        <v>2</v>
      </c>
      <c r="H55" s="138">
        <v>0</v>
      </c>
      <c r="I55" s="135">
        <v>2</v>
      </c>
      <c r="J55" s="138">
        <v>1</v>
      </c>
      <c r="K55" s="135">
        <v>1</v>
      </c>
      <c r="L55" s="138">
        <v>2</v>
      </c>
      <c r="M55" s="135">
        <v>2</v>
      </c>
      <c r="N55" s="138">
        <v>2</v>
      </c>
      <c r="O55" s="135">
        <v>1</v>
      </c>
      <c r="P55" s="138">
        <v>2</v>
      </c>
      <c r="Q55" s="135">
        <v>0</v>
      </c>
      <c r="R55" s="138">
        <v>0</v>
      </c>
      <c r="S55" s="135">
        <v>1</v>
      </c>
      <c r="T55" s="138">
        <v>1</v>
      </c>
      <c r="U55" s="135">
        <v>0</v>
      </c>
      <c r="V55" s="138">
        <v>0</v>
      </c>
      <c r="W55" s="135">
        <v>1</v>
      </c>
      <c r="X55" s="138">
        <v>1</v>
      </c>
      <c r="Y55" s="135">
        <v>0</v>
      </c>
      <c r="Z55" s="138">
        <v>0</v>
      </c>
      <c r="AA55" s="135">
        <v>0</v>
      </c>
    </row>
    <row r="56" spans="1:30">
      <c r="A56" s="134">
        <v>55</v>
      </c>
      <c r="B56" s="135">
        <v>1</v>
      </c>
      <c r="C56" s="138">
        <v>2</v>
      </c>
      <c r="D56" s="135">
        <v>2</v>
      </c>
      <c r="E56" s="138">
        <v>3</v>
      </c>
      <c r="F56" s="135">
        <v>3</v>
      </c>
      <c r="G56" s="138">
        <v>4</v>
      </c>
      <c r="H56" s="138">
        <v>0</v>
      </c>
      <c r="I56" s="135">
        <v>1</v>
      </c>
      <c r="J56" s="138">
        <v>1</v>
      </c>
      <c r="K56" s="135">
        <v>1</v>
      </c>
      <c r="L56" s="138">
        <v>2</v>
      </c>
      <c r="M56" s="135">
        <v>2</v>
      </c>
      <c r="N56" s="138">
        <v>1</v>
      </c>
      <c r="O56" s="135">
        <v>1</v>
      </c>
      <c r="P56" s="138">
        <v>2</v>
      </c>
      <c r="Q56" s="135">
        <v>0</v>
      </c>
      <c r="R56" s="138">
        <v>0</v>
      </c>
      <c r="S56" s="135">
        <v>1</v>
      </c>
      <c r="T56" s="138">
        <v>0</v>
      </c>
      <c r="U56" s="135">
        <v>0</v>
      </c>
      <c r="V56" s="138">
        <v>0</v>
      </c>
      <c r="W56" s="135">
        <v>1</v>
      </c>
      <c r="X56" s="138">
        <v>1</v>
      </c>
      <c r="Y56" s="135">
        <v>0</v>
      </c>
      <c r="Z56" s="138">
        <v>1</v>
      </c>
      <c r="AA56" s="135">
        <v>0</v>
      </c>
    </row>
    <row r="57" spans="1:30">
      <c r="A57" s="134">
        <v>56</v>
      </c>
      <c r="B57" s="135">
        <v>3</v>
      </c>
      <c r="C57" s="138">
        <v>1</v>
      </c>
      <c r="D57" s="135">
        <v>2</v>
      </c>
      <c r="E57" s="138">
        <v>2</v>
      </c>
      <c r="F57" s="135">
        <v>1</v>
      </c>
      <c r="G57" s="138">
        <v>5</v>
      </c>
      <c r="H57" s="138">
        <v>0</v>
      </c>
      <c r="I57" s="135">
        <v>1</v>
      </c>
      <c r="J57" s="138">
        <v>1</v>
      </c>
      <c r="K57" s="135">
        <v>1</v>
      </c>
      <c r="L57" s="138">
        <v>2</v>
      </c>
      <c r="M57" s="135">
        <v>2</v>
      </c>
      <c r="N57" s="138">
        <v>1</v>
      </c>
      <c r="O57" s="135">
        <v>1</v>
      </c>
      <c r="P57" s="138">
        <v>2</v>
      </c>
      <c r="Q57" s="135">
        <v>0</v>
      </c>
      <c r="R57" s="138">
        <v>1</v>
      </c>
      <c r="S57" s="135">
        <v>1</v>
      </c>
      <c r="T57" s="138">
        <v>0</v>
      </c>
      <c r="U57" s="135">
        <v>0</v>
      </c>
      <c r="V57" s="138">
        <v>0</v>
      </c>
      <c r="W57" s="135">
        <v>1</v>
      </c>
      <c r="X57" s="138">
        <v>2</v>
      </c>
      <c r="Y57" s="135">
        <v>2</v>
      </c>
      <c r="Z57" s="138">
        <v>0</v>
      </c>
      <c r="AA57" s="135">
        <v>0</v>
      </c>
    </row>
    <row r="58" spans="1:30">
      <c r="A58" s="134">
        <v>57</v>
      </c>
      <c r="B58" s="135">
        <v>1</v>
      </c>
      <c r="C58" s="138">
        <v>1</v>
      </c>
      <c r="D58" s="135">
        <v>1</v>
      </c>
      <c r="E58" s="138">
        <v>1</v>
      </c>
      <c r="F58" s="135">
        <v>1</v>
      </c>
      <c r="G58" s="138">
        <v>2</v>
      </c>
      <c r="H58" s="138">
        <v>0</v>
      </c>
      <c r="I58" s="135">
        <v>1</v>
      </c>
      <c r="J58" s="138">
        <v>1</v>
      </c>
      <c r="K58" s="135">
        <v>1</v>
      </c>
      <c r="L58" s="138">
        <v>2</v>
      </c>
      <c r="M58" s="135">
        <v>2</v>
      </c>
      <c r="N58" s="138">
        <v>1</v>
      </c>
      <c r="O58" s="135">
        <v>1</v>
      </c>
      <c r="P58" s="138">
        <v>2</v>
      </c>
      <c r="Q58" s="135">
        <v>0</v>
      </c>
      <c r="R58" s="138">
        <v>0</v>
      </c>
      <c r="S58" s="135">
        <v>1</v>
      </c>
      <c r="T58" s="138">
        <v>0</v>
      </c>
      <c r="U58" s="135">
        <v>1</v>
      </c>
      <c r="V58" s="138">
        <v>0</v>
      </c>
      <c r="W58" s="135">
        <v>1</v>
      </c>
      <c r="X58" s="138">
        <v>1</v>
      </c>
      <c r="Y58" s="135">
        <v>0</v>
      </c>
      <c r="Z58" s="138">
        <v>0</v>
      </c>
      <c r="AA58" s="135">
        <v>0</v>
      </c>
    </row>
    <row r="59" spans="1:30">
      <c r="A59" s="134">
        <v>58</v>
      </c>
      <c r="B59" s="135">
        <v>1</v>
      </c>
      <c r="C59" s="138">
        <v>2</v>
      </c>
      <c r="D59" s="135">
        <v>2</v>
      </c>
      <c r="E59" s="138">
        <v>3</v>
      </c>
      <c r="F59" s="135">
        <v>2</v>
      </c>
      <c r="G59" s="138">
        <v>1</v>
      </c>
      <c r="H59" s="138">
        <v>0</v>
      </c>
      <c r="I59" s="135">
        <v>2</v>
      </c>
      <c r="J59" s="138">
        <v>1</v>
      </c>
      <c r="K59" s="135">
        <v>1</v>
      </c>
      <c r="L59" s="138">
        <v>2</v>
      </c>
      <c r="M59" s="135">
        <v>2</v>
      </c>
      <c r="N59" s="138">
        <v>1</v>
      </c>
      <c r="O59" s="135">
        <v>1</v>
      </c>
      <c r="P59" s="138">
        <v>2</v>
      </c>
      <c r="Q59" s="135">
        <v>0</v>
      </c>
      <c r="R59" s="138">
        <v>0</v>
      </c>
      <c r="S59" s="135">
        <v>1</v>
      </c>
      <c r="T59" s="138">
        <v>1</v>
      </c>
      <c r="U59" s="135">
        <v>0</v>
      </c>
      <c r="V59" s="138">
        <v>1</v>
      </c>
      <c r="W59" s="135">
        <v>2</v>
      </c>
      <c r="X59" s="138">
        <v>1</v>
      </c>
      <c r="Y59" s="135">
        <v>0</v>
      </c>
      <c r="Z59" s="138">
        <v>0</v>
      </c>
      <c r="AA59" s="135">
        <v>0</v>
      </c>
    </row>
    <row r="60" spans="1:30">
      <c r="A60" s="134">
        <v>59</v>
      </c>
      <c r="B60" s="135">
        <v>1</v>
      </c>
      <c r="C60" s="138">
        <v>1</v>
      </c>
      <c r="D60" s="135">
        <v>2</v>
      </c>
      <c r="E60" s="138">
        <v>1</v>
      </c>
      <c r="F60" s="135">
        <v>1</v>
      </c>
      <c r="G60" s="138">
        <v>4</v>
      </c>
      <c r="H60" s="138">
        <v>0</v>
      </c>
      <c r="I60" s="135">
        <v>1</v>
      </c>
      <c r="J60" s="138">
        <v>1</v>
      </c>
      <c r="K60" s="135">
        <v>1</v>
      </c>
      <c r="L60" s="138">
        <v>2</v>
      </c>
      <c r="M60" s="135">
        <v>2</v>
      </c>
      <c r="N60" s="138">
        <v>2</v>
      </c>
      <c r="O60" s="135">
        <v>1</v>
      </c>
      <c r="P60" s="138">
        <v>2</v>
      </c>
      <c r="Q60" s="135">
        <v>0</v>
      </c>
      <c r="R60" s="138">
        <v>0</v>
      </c>
      <c r="S60" s="135">
        <v>1</v>
      </c>
      <c r="T60" s="138">
        <v>0</v>
      </c>
      <c r="U60" s="135">
        <v>0</v>
      </c>
      <c r="V60" s="138">
        <v>0</v>
      </c>
      <c r="W60" s="135">
        <v>1</v>
      </c>
      <c r="X60" s="138">
        <v>1</v>
      </c>
      <c r="Y60" s="135">
        <v>0</v>
      </c>
      <c r="Z60" s="138">
        <v>0</v>
      </c>
      <c r="AA60" s="135">
        <v>0</v>
      </c>
    </row>
    <row r="61" spans="1:30">
      <c r="A61" s="134">
        <v>60</v>
      </c>
      <c r="B61" s="135">
        <v>1</v>
      </c>
      <c r="C61" s="138">
        <v>2</v>
      </c>
      <c r="D61" s="135">
        <v>3</v>
      </c>
      <c r="E61" s="138">
        <v>2</v>
      </c>
      <c r="F61" s="135">
        <v>2</v>
      </c>
      <c r="G61" s="138">
        <v>2</v>
      </c>
      <c r="H61" s="138">
        <v>0</v>
      </c>
      <c r="I61" s="135">
        <v>1</v>
      </c>
      <c r="J61" s="138">
        <v>1</v>
      </c>
      <c r="K61" s="135">
        <v>1</v>
      </c>
      <c r="L61" s="138">
        <v>2</v>
      </c>
      <c r="M61" s="135">
        <v>2</v>
      </c>
      <c r="N61" s="138">
        <v>1</v>
      </c>
      <c r="O61" s="135">
        <v>1</v>
      </c>
      <c r="P61" s="138">
        <v>2</v>
      </c>
      <c r="Q61" s="135">
        <v>0</v>
      </c>
      <c r="R61" s="138">
        <v>0</v>
      </c>
      <c r="S61" s="135">
        <v>1</v>
      </c>
      <c r="T61" s="138">
        <v>0</v>
      </c>
      <c r="U61" s="135">
        <v>1</v>
      </c>
      <c r="V61" s="138">
        <v>0</v>
      </c>
      <c r="W61" s="135">
        <v>1</v>
      </c>
      <c r="X61" s="138">
        <v>1</v>
      </c>
      <c r="Y61" s="135">
        <v>0</v>
      </c>
      <c r="Z61" s="138">
        <v>1</v>
      </c>
      <c r="AA61" s="135">
        <v>1</v>
      </c>
    </row>
    <row r="62" spans="1:30">
      <c r="A62" s="134">
        <v>61</v>
      </c>
      <c r="B62" s="135">
        <v>1</v>
      </c>
      <c r="C62" s="138">
        <v>2</v>
      </c>
      <c r="D62" s="135">
        <v>2</v>
      </c>
      <c r="E62" s="138">
        <v>3</v>
      </c>
      <c r="F62" s="135">
        <v>2</v>
      </c>
      <c r="G62" s="138">
        <v>1</v>
      </c>
      <c r="H62" s="138">
        <v>0</v>
      </c>
      <c r="I62" s="135">
        <v>1</v>
      </c>
      <c r="J62" s="138">
        <v>1</v>
      </c>
      <c r="K62" s="135">
        <v>1</v>
      </c>
      <c r="L62" s="138">
        <v>2</v>
      </c>
      <c r="M62" s="135">
        <v>2</v>
      </c>
      <c r="N62" s="138">
        <v>1</v>
      </c>
      <c r="O62" s="135">
        <v>1</v>
      </c>
      <c r="P62" s="138">
        <v>2</v>
      </c>
      <c r="Q62" s="135">
        <v>0</v>
      </c>
      <c r="R62" s="138">
        <v>0</v>
      </c>
      <c r="S62" s="135">
        <v>1</v>
      </c>
      <c r="T62" s="138">
        <v>0</v>
      </c>
      <c r="U62" s="135">
        <v>0</v>
      </c>
      <c r="V62" s="138">
        <v>0</v>
      </c>
      <c r="W62" s="135">
        <v>1</v>
      </c>
      <c r="X62" s="138">
        <v>1</v>
      </c>
      <c r="Y62" s="135">
        <v>1</v>
      </c>
      <c r="Z62" s="138">
        <v>0</v>
      </c>
      <c r="AA62" s="135">
        <v>0</v>
      </c>
    </row>
    <row r="63" spans="1:30">
      <c r="A63" s="134">
        <v>62</v>
      </c>
      <c r="B63" s="135">
        <v>1</v>
      </c>
      <c r="C63" s="138">
        <v>1</v>
      </c>
      <c r="D63" s="135">
        <v>2</v>
      </c>
      <c r="E63" s="138">
        <v>2</v>
      </c>
      <c r="F63" s="135">
        <v>1</v>
      </c>
      <c r="G63" s="138">
        <v>2</v>
      </c>
      <c r="H63" s="138">
        <v>0</v>
      </c>
      <c r="I63" s="135">
        <v>5</v>
      </c>
      <c r="J63" s="138">
        <v>1</v>
      </c>
      <c r="K63" s="135">
        <v>1</v>
      </c>
      <c r="L63" s="138">
        <v>2</v>
      </c>
      <c r="M63" s="135">
        <v>2</v>
      </c>
      <c r="N63" s="138">
        <v>1</v>
      </c>
      <c r="O63" s="135">
        <v>1</v>
      </c>
      <c r="P63" s="138">
        <v>2</v>
      </c>
      <c r="Q63" s="135">
        <v>0</v>
      </c>
      <c r="R63" s="138">
        <v>0</v>
      </c>
      <c r="S63" s="135">
        <v>1</v>
      </c>
      <c r="T63" s="138">
        <v>0</v>
      </c>
      <c r="U63" s="135">
        <v>0</v>
      </c>
      <c r="V63" s="138">
        <v>0</v>
      </c>
      <c r="W63" s="135">
        <v>1</v>
      </c>
      <c r="X63" s="138">
        <v>1</v>
      </c>
      <c r="Y63" s="135">
        <v>0</v>
      </c>
      <c r="Z63" s="138">
        <v>0</v>
      </c>
      <c r="AA63" s="135">
        <v>0</v>
      </c>
    </row>
    <row r="64" spans="1:30">
      <c r="A64" s="134">
        <v>63</v>
      </c>
      <c r="B64" s="135">
        <v>1</v>
      </c>
      <c r="C64" s="138">
        <v>2</v>
      </c>
      <c r="D64" s="135">
        <v>2</v>
      </c>
      <c r="E64" s="138">
        <v>3</v>
      </c>
      <c r="F64" s="135">
        <v>2</v>
      </c>
      <c r="G64" s="138">
        <v>5</v>
      </c>
      <c r="H64" s="138">
        <v>0</v>
      </c>
      <c r="I64" s="135">
        <v>1</v>
      </c>
      <c r="J64" s="138">
        <v>1</v>
      </c>
      <c r="K64" s="135">
        <v>1</v>
      </c>
      <c r="L64" s="138">
        <v>2</v>
      </c>
      <c r="M64" s="135">
        <v>2</v>
      </c>
      <c r="N64" s="138">
        <v>1</v>
      </c>
      <c r="O64" s="135">
        <v>1</v>
      </c>
      <c r="P64" s="138">
        <v>2</v>
      </c>
      <c r="Q64" s="135">
        <v>0</v>
      </c>
      <c r="R64" s="138">
        <v>0</v>
      </c>
      <c r="S64" s="135">
        <v>1</v>
      </c>
      <c r="T64" s="138">
        <v>0</v>
      </c>
      <c r="U64" s="135">
        <v>0</v>
      </c>
      <c r="V64" s="138">
        <v>0</v>
      </c>
      <c r="W64" s="135">
        <v>1</v>
      </c>
      <c r="X64" s="138">
        <v>1</v>
      </c>
      <c r="Y64" s="135">
        <v>0</v>
      </c>
      <c r="Z64" s="138">
        <v>0</v>
      </c>
      <c r="AA64" s="135">
        <v>0</v>
      </c>
    </row>
    <row r="65" spans="1:27">
      <c r="A65" s="134">
        <v>64</v>
      </c>
      <c r="B65" s="135">
        <v>3</v>
      </c>
      <c r="C65" s="138">
        <v>1</v>
      </c>
      <c r="D65" s="135">
        <v>2</v>
      </c>
      <c r="E65" s="138">
        <v>3</v>
      </c>
      <c r="F65" s="135">
        <v>2</v>
      </c>
      <c r="G65" s="138">
        <v>2</v>
      </c>
      <c r="H65" s="138">
        <v>0</v>
      </c>
      <c r="I65" s="135">
        <v>1</v>
      </c>
      <c r="J65" s="138">
        <v>1</v>
      </c>
      <c r="K65" s="135">
        <v>1</v>
      </c>
      <c r="L65" s="138">
        <v>2</v>
      </c>
      <c r="M65" s="135">
        <v>2</v>
      </c>
      <c r="N65" s="138">
        <v>1</v>
      </c>
      <c r="O65" s="135">
        <v>1</v>
      </c>
      <c r="P65" s="138">
        <v>2</v>
      </c>
      <c r="Q65" s="135">
        <v>0</v>
      </c>
      <c r="R65" s="138">
        <v>0</v>
      </c>
      <c r="S65" s="135">
        <v>1</v>
      </c>
      <c r="T65" s="138">
        <v>0</v>
      </c>
      <c r="U65" s="135">
        <v>0</v>
      </c>
      <c r="V65" s="138">
        <v>0</v>
      </c>
      <c r="W65" s="135">
        <v>1</v>
      </c>
      <c r="X65" s="138">
        <v>1</v>
      </c>
      <c r="Y65" s="135">
        <v>0</v>
      </c>
      <c r="Z65" s="138">
        <v>0</v>
      </c>
      <c r="AA65" s="135">
        <v>0</v>
      </c>
    </row>
    <row r="66" spans="1:27">
      <c r="A66" s="134">
        <v>65</v>
      </c>
      <c r="B66" s="135">
        <v>1</v>
      </c>
      <c r="C66" s="138">
        <v>1</v>
      </c>
      <c r="D66" s="135">
        <v>3</v>
      </c>
      <c r="E66" s="138">
        <v>1</v>
      </c>
      <c r="F66" s="135">
        <v>3</v>
      </c>
      <c r="G66" s="138">
        <v>5</v>
      </c>
      <c r="H66" s="138">
        <v>6</v>
      </c>
      <c r="I66" s="135">
        <v>1</v>
      </c>
      <c r="J66" s="138">
        <v>1</v>
      </c>
      <c r="K66" s="135">
        <v>1</v>
      </c>
      <c r="L66" s="138">
        <v>2</v>
      </c>
      <c r="M66" s="135">
        <v>2</v>
      </c>
      <c r="N66" s="138">
        <v>1</v>
      </c>
      <c r="O66" s="135">
        <v>1</v>
      </c>
      <c r="P66" s="138">
        <v>2</v>
      </c>
      <c r="Q66" s="135">
        <v>0</v>
      </c>
      <c r="R66" s="138">
        <v>1</v>
      </c>
      <c r="S66" s="135">
        <v>1</v>
      </c>
      <c r="T66" s="138">
        <v>1</v>
      </c>
      <c r="U66" s="135">
        <v>0</v>
      </c>
      <c r="V66" s="138">
        <v>0</v>
      </c>
      <c r="W66" s="135">
        <v>2</v>
      </c>
      <c r="X66" s="138">
        <v>1</v>
      </c>
      <c r="Y66" s="135">
        <v>0</v>
      </c>
      <c r="Z66" s="138">
        <v>1</v>
      </c>
      <c r="AA66" s="135">
        <v>0</v>
      </c>
    </row>
    <row r="67" spans="1:27">
      <c r="A67" s="134">
        <v>66</v>
      </c>
      <c r="B67" s="135">
        <v>1</v>
      </c>
      <c r="C67" s="138">
        <v>1</v>
      </c>
      <c r="D67" s="135">
        <v>3</v>
      </c>
      <c r="E67" s="138">
        <v>1</v>
      </c>
      <c r="F67" s="135">
        <v>3</v>
      </c>
      <c r="G67" s="138">
        <v>2</v>
      </c>
      <c r="H67" s="138">
        <v>0</v>
      </c>
      <c r="I67" s="135">
        <v>1</v>
      </c>
      <c r="J67" s="138">
        <v>1</v>
      </c>
      <c r="K67" s="135">
        <v>1</v>
      </c>
      <c r="L67" s="138">
        <v>2</v>
      </c>
      <c r="M67" s="135">
        <v>2</v>
      </c>
      <c r="N67" s="138">
        <v>1</v>
      </c>
      <c r="O67" s="135">
        <v>1</v>
      </c>
      <c r="P67" s="138">
        <v>2</v>
      </c>
      <c r="Q67" s="135">
        <v>0</v>
      </c>
      <c r="R67" s="138">
        <v>0</v>
      </c>
      <c r="S67" s="135">
        <v>1</v>
      </c>
      <c r="T67" s="138">
        <v>1</v>
      </c>
      <c r="U67" s="135">
        <v>1</v>
      </c>
      <c r="V67" s="138">
        <v>0</v>
      </c>
      <c r="W67" s="135">
        <v>1</v>
      </c>
      <c r="X67" s="138">
        <v>2</v>
      </c>
      <c r="Y67" s="135">
        <v>0</v>
      </c>
      <c r="Z67" s="138">
        <v>0</v>
      </c>
      <c r="AA67" s="135">
        <v>0</v>
      </c>
    </row>
    <row r="68" spans="1:27">
      <c r="A68" s="134">
        <v>67</v>
      </c>
      <c r="B68" s="135">
        <v>1</v>
      </c>
      <c r="C68" s="138">
        <v>1</v>
      </c>
      <c r="D68" s="135">
        <v>2</v>
      </c>
      <c r="E68" s="138">
        <v>2</v>
      </c>
      <c r="F68" s="135">
        <v>4</v>
      </c>
      <c r="G68" s="138">
        <v>2</v>
      </c>
      <c r="H68" s="138">
        <v>0</v>
      </c>
      <c r="I68" s="135">
        <v>1</v>
      </c>
      <c r="J68" s="138">
        <v>1</v>
      </c>
      <c r="K68" s="135">
        <v>1</v>
      </c>
      <c r="L68" s="138">
        <v>2</v>
      </c>
      <c r="M68" s="135">
        <v>2</v>
      </c>
      <c r="N68" s="138">
        <v>1</v>
      </c>
      <c r="O68" s="135">
        <v>1</v>
      </c>
      <c r="P68" s="138">
        <v>2</v>
      </c>
      <c r="Q68" s="135">
        <v>0</v>
      </c>
      <c r="R68" s="138">
        <v>0</v>
      </c>
      <c r="S68" s="135">
        <v>1</v>
      </c>
      <c r="T68" s="138">
        <v>0</v>
      </c>
      <c r="U68" s="135">
        <v>0</v>
      </c>
      <c r="V68" s="138">
        <v>0</v>
      </c>
      <c r="W68" s="135">
        <v>1</v>
      </c>
      <c r="X68" s="138">
        <v>1</v>
      </c>
      <c r="Y68" s="135">
        <v>1</v>
      </c>
      <c r="Z68" s="138">
        <v>0</v>
      </c>
      <c r="AA68" s="135">
        <v>0</v>
      </c>
    </row>
    <row r="69" spans="1:27">
      <c r="A69" s="134">
        <v>68</v>
      </c>
      <c r="B69" s="135">
        <v>2</v>
      </c>
      <c r="C69" s="138">
        <v>1</v>
      </c>
      <c r="D69" s="135">
        <v>1</v>
      </c>
      <c r="E69" s="138">
        <v>2</v>
      </c>
      <c r="F69" s="135">
        <v>4</v>
      </c>
      <c r="G69" s="138">
        <v>2</v>
      </c>
      <c r="H69" s="138">
        <v>0</v>
      </c>
      <c r="I69" s="135">
        <v>1</v>
      </c>
      <c r="J69" s="138">
        <v>1</v>
      </c>
      <c r="K69" s="135">
        <v>1</v>
      </c>
      <c r="L69" s="138">
        <v>2</v>
      </c>
      <c r="M69" s="135">
        <v>2</v>
      </c>
      <c r="N69" s="138">
        <v>2</v>
      </c>
      <c r="O69" s="135">
        <v>1</v>
      </c>
      <c r="P69" s="138">
        <v>2</v>
      </c>
      <c r="Q69" s="135">
        <v>0</v>
      </c>
      <c r="R69" s="138">
        <v>0</v>
      </c>
      <c r="S69" s="135">
        <v>1</v>
      </c>
      <c r="T69" s="138">
        <v>0</v>
      </c>
      <c r="U69" s="135">
        <v>0</v>
      </c>
      <c r="V69" s="138">
        <v>0</v>
      </c>
      <c r="W69" s="135">
        <v>1</v>
      </c>
      <c r="X69" s="138">
        <v>1</v>
      </c>
      <c r="Y69" s="135">
        <v>0</v>
      </c>
      <c r="Z69" s="138">
        <v>0</v>
      </c>
      <c r="AA69" s="135">
        <v>0</v>
      </c>
    </row>
    <row r="70" spans="1:27">
      <c r="A70" s="134">
        <v>69</v>
      </c>
      <c r="B70" s="135">
        <v>1</v>
      </c>
      <c r="C70" s="138">
        <v>1</v>
      </c>
      <c r="D70" s="135">
        <v>2</v>
      </c>
      <c r="E70" s="138">
        <v>2</v>
      </c>
      <c r="F70" s="135">
        <v>2</v>
      </c>
      <c r="G70" s="138">
        <v>0</v>
      </c>
      <c r="H70" s="138">
        <v>0</v>
      </c>
      <c r="I70" s="135">
        <v>2</v>
      </c>
      <c r="J70" s="138">
        <v>1</v>
      </c>
      <c r="K70" s="135">
        <v>1</v>
      </c>
      <c r="L70" s="138">
        <v>2</v>
      </c>
      <c r="M70" s="135">
        <v>2</v>
      </c>
      <c r="N70" s="138">
        <v>1</v>
      </c>
      <c r="O70" s="135">
        <v>1</v>
      </c>
      <c r="P70" s="138">
        <v>2</v>
      </c>
      <c r="Q70" s="135">
        <v>0</v>
      </c>
      <c r="R70" s="138">
        <v>0</v>
      </c>
      <c r="S70" s="135">
        <v>1</v>
      </c>
      <c r="T70" s="138">
        <v>0</v>
      </c>
      <c r="U70" s="135">
        <v>0</v>
      </c>
      <c r="V70" s="138">
        <v>0</v>
      </c>
      <c r="W70" s="135">
        <v>1</v>
      </c>
      <c r="X70" s="138">
        <v>1</v>
      </c>
      <c r="Y70" s="135">
        <v>0</v>
      </c>
      <c r="Z70" s="138">
        <v>1</v>
      </c>
      <c r="AA70" s="135">
        <v>0</v>
      </c>
    </row>
    <row r="71" spans="1:27">
      <c r="A71" s="134">
        <v>70</v>
      </c>
      <c r="B71" s="135">
        <v>1</v>
      </c>
      <c r="C71" s="138">
        <v>1</v>
      </c>
      <c r="D71" s="135">
        <v>3</v>
      </c>
      <c r="E71" s="138">
        <v>2</v>
      </c>
      <c r="F71" s="135">
        <v>3</v>
      </c>
      <c r="G71" s="138">
        <v>2</v>
      </c>
      <c r="H71" s="138">
        <v>0</v>
      </c>
      <c r="I71" s="135">
        <v>1</v>
      </c>
      <c r="J71" s="138">
        <v>1</v>
      </c>
      <c r="K71" s="135">
        <v>1</v>
      </c>
      <c r="L71" s="138">
        <v>2</v>
      </c>
      <c r="M71" s="135">
        <v>2</v>
      </c>
      <c r="N71" s="138">
        <v>1</v>
      </c>
      <c r="O71" s="135">
        <v>1</v>
      </c>
      <c r="P71" s="138">
        <v>2</v>
      </c>
      <c r="Q71" s="135">
        <v>0</v>
      </c>
      <c r="R71" s="138">
        <v>0</v>
      </c>
      <c r="S71" s="135">
        <v>1</v>
      </c>
      <c r="T71" s="138">
        <v>0</v>
      </c>
      <c r="U71" s="135">
        <v>0</v>
      </c>
      <c r="V71" s="138">
        <v>0</v>
      </c>
      <c r="W71" s="135">
        <v>3</v>
      </c>
      <c r="X71" s="138">
        <v>1</v>
      </c>
      <c r="Y71" s="135">
        <v>0</v>
      </c>
      <c r="Z71" s="138">
        <v>1</v>
      </c>
      <c r="AA71" s="135">
        <v>0</v>
      </c>
    </row>
    <row r="72" spans="1:27">
      <c r="A72" s="134">
        <v>71</v>
      </c>
      <c r="B72" s="135">
        <v>1</v>
      </c>
      <c r="C72" s="138">
        <v>1</v>
      </c>
      <c r="D72" s="135">
        <v>2</v>
      </c>
      <c r="E72" s="138">
        <v>1</v>
      </c>
      <c r="F72" s="135">
        <v>3</v>
      </c>
      <c r="G72" s="138">
        <v>6</v>
      </c>
      <c r="H72" s="138">
        <v>0</v>
      </c>
      <c r="I72" s="135">
        <v>1</v>
      </c>
      <c r="J72" s="138">
        <v>1</v>
      </c>
      <c r="K72" s="135">
        <v>1</v>
      </c>
      <c r="L72" s="138">
        <v>2</v>
      </c>
      <c r="M72" s="135">
        <v>2</v>
      </c>
      <c r="N72" s="138">
        <v>1</v>
      </c>
      <c r="O72" s="135">
        <v>1</v>
      </c>
      <c r="P72" s="138">
        <v>2</v>
      </c>
      <c r="Q72" s="135">
        <v>0</v>
      </c>
      <c r="R72" s="138">
        <v>0</v>
      </c>
      <c r="S72" s="135">
        <v>1</v>
      </c>
      <c r="T72" s="138">
        <v>0</v>
      </c>
      <c r="U72" s="135">
        <v>1</v>
      </c>
      <c r="V72" s="138">
        <v>0</v>
      </c>
      <c r="W72" s="135">
        <v>1</v>
      </c>
      <c r="X72" s="138">
        <v>1</v>
      </c>
      <c r="Y72" s="135">
        <v>2</v>
      </c>
      <c r="Z72" s="138">
        <v>0</v>
      </c>
      <c r="AA72" s="135">
        <v>0</v>
      </c>
    </row>
    <row r="73" spans="1:27">
      <c r="A73" s="134">
        <v>72</v>
      </c>
      <c r="B73" s="135">
        <v>2</v>
      </c>
      <c r="C73" s="138">
        <v>2</v>
      </c>
      <c r="D73" s="135">
        <v>2</v>
      </c>
      <c r="E73" s="138">
        <v>3</v>
      </c>
      <c r="F73" s="135">
        <v>4</v>
      </c>
      <c r="G73" s="138">
        <v>2</v>
      </c>
      <c r="H73" s="138">
        <v>0</v>
      </c>
      <c r="I73" s="135">
        <v>1</v>
      </c>
      <c r="J73" s="138">
        <v>1</v>
      </c>
      <c r="K73" s="135">
        <v>1</v>
      </c>
      <c r="L73" s="138">
        <v>2</v>
      </c>
      <c r="M73" s="135">
        <v>2</v>
      </c>
      <c r="N73" s="138">
        <v>1</v>
      </c>
      <c r="O73" s="135">
        <v>1</v>
      </c>
      <c r="P73" s="138">
        <v>2</v>
      </c>
      <c r="Q73" s="135">
        <v>0</v>
      </c>
      <c r="R73" s="138">
        <v>0</v>
      </c>
      <c r="S73" s="135">
        <v>1</v>
      </c>
      <c r="T73" s="138">
        <v>0</v>
      </c>
      <c r="U73" s="135">
        <v>0</v>
      </c>
      <c r="V73" s="138">
        <v>1</v>
      </c>
      <c r="W73" s="135">
        <v>1</v>
      </c>
      <c r="X73" s="138">
        <v>1</v>
      </c>
      <c r="Y73" s="135">
        <v>0</v>
      </c>
      <c r="Z73" s="138">
        <v>0</v>
      </c>
      <c r="AA73" s="135">
        <v>0</v>
      </c>
    </row>
    <row r="74" spans="1:27">
      <c r="A74" s="134">
        <v>73</v>
      </c>
      <c r="B74" s="135">
        <v>3</v>
      </c>
      <c r="C74" s="138">
        <v>1</v>
      </c>
      <c r="D74" s="135">
        <v>2</v>
      </c>
      <c r="E74" s="138">
        <v>2</v>
      </c>
      <c r="F74" s="135">
        <v>3</v>
      </c>
      <c r="G74" s="138">
        <v>2</v>
      </c>
      <c r="H74" s="138">
        <v>0</v>
      </c>
      <c r="I74" s="135">
        <v>1</v>
      </c>
      <c r="J74" s="138">
        <v>1</v>
      </c>
      <c r="K74" s="135">
        <v>1</v>
      </c>
      <c r="L74" s="138">
        <v>2</v>
      </c>
      <c r="M74" s="135">
        <v>2</v>
      </c>
      <c r="N74" s="138">
        <v>1</v>
      </c>
      <c r="O74" s="135">
        <v>1</v>
      </c>
      <c r="P74" s="138">
        <v>2</v>
      </c>
      <c r="Q74" s="135">
        <v>0</v>
      </c>
      <c r="R74" s="138">
        <v>0</v>
      </c>
      <c r="S74" s="135">
        <v>1</v>
      </c>
      <c r="T74" s="138">
        <v>0</v>
      </c>
      <c r="U74" s="135">
        <v>0</v>
      </c>
      <c r="V74" s="138">
        <v>0</v>
      </c>
      <c r="W74" s="135">
        <v>1</v>
      </c>
      <c r="X74" s="138">
        <v>1</v>
      </c>
      <c r="Y74" s="135">
        <v>0</v>
      </c>
      <c r="Z74" s="138">
        <v>0</v>
      </c>
      <c r="AA74" s="135">
        <v>0</v>
      </c>
    </row>
    <row r="75" spans="1:27">
      <c r="A75" s="134">
        <v>74</v>
      </c>
      <c r="B75" s="135">
        <v>1</v>
      </c>
      <c r="C75" s="138">
        <v>1</v>
      </c>
      <c r="D75" s="135">
        <v>2</v>
      </c>
      <c r="E75" s="138">
        <v>1</v>
      </c>
      <c r="F75" s="135">
        <v>3</v>
      </c>
      <c r="G75" s="138">
        <v>5</v>
      </c>
      <c r="H75" s="138">
        <v>0</v>
      </c>
      <c r="I75" s="135">
        <v>1</v>
      </c>
      <c r="J75" s="138">
        <v>1</v>
      </c>
      <c r="K75" s="135">
        <v>1</v>
      </c>
      <c r="L75" s="138">
        <v>2</v>
      </c>
      <c r="M75" s="135">
        <v>2</v>
      </c>
      <c r="N75" s="138">
        <v>1</v>
      </c>
      <c r="O75" s="135">
        <v>1</v>
      </c>
      <c r="P75" s="138">
        <v>2</v>
      </c>
      <c r="Q75" s="135">
        <v>0</v>
      </c>
      <c r="R75" s="138">
        <v>0</v>
      </c>
      <c r="S75" s="135">
        <v>1</v>
      </c>
      <c r="T75" s="138">
        <v>0</v>
      </c>
      <c r="U75" s="135">
        <v>0</v>
      </c>
      <c r="V75" s="138">
        <v>0</v>
      </c>
      <c r="W75" s="135">
        <v>1</v>
      </c>
      <c r="X75" s="138">
        <v>2</v>
      </c>
      <c r="Y75" s="135">
        <v>0</v>
      </c>
      <c r="Z75" s="138">
        <v>0</v>
      </c>
      <c r="AA75" s="135">
        <v>0</v>
      </c>
    </row>
    <row r="76" spans="1:27">
      <c r="A76" s="134">
        <v>75</v>
      </c>
      <c r="B76" s="135">
        <v>1</v>
      </c>
      <c r="C76" s="138">
        <v>2</v>
      </c>
      <c r="D76" s="135">
        <v>1</v>
      </c>
      <c r="E76" s="138">
        <v>3</v>
      </c>
      <c r="F76" s="135">
        <v>2</v>
      </c>
      <c r="G76" s="138">
        <v>0</v>
      </c>
      <c r="H76" s="138">
        <v>0</v>
      </c>
      <c r="I76" s="135">
        <v>2</v>
      </c>
      <c r="J76" s="138">
        <v>1</v>
      </c>
      <c r="K76" s="135">
        <v>1</v>
      </c>
      <c r="L76" s="138">
        <v>2</v>
      </c>
      <c r="M76" s="135">
        <v>2</v>
      </c>
      <c r="N76" s="138">
        <v>2</v>
      </c>
      <c r="O76" s="135">
        <v>1</v>
      </c>
      <c r="P76" s="138">
        <v>2</v>
      </c>
      <c r="Q76" s="135">
        <v>0</v>
      </c>
      <c r="R76" s="138">
        <v>0</v>
      </c>
      <c r="S76" s="135">
        <v>1</v>
      </c>
      <c r="T76" s="138">
        <v>0</v>
      </c>
      <c r="U76" s="135">
        <v>0</v>
      </c>
      <c r="V76" s="138">
        <v>0</v>
      </c>
      <c r="W76" s="135">
        <v>1</v>
      </c>
      <c r="X76" s="138">
        <v>1</v>
      </c>
      <c r="Y76" s="135">
        <v>0</v>
      </c>
      <c r="Z76" s="138">
        <v>1</v>
      </c>
      <c r="AA76" s="135">
        <v>0</v>
      </c>
    </row>
    <row r="77" spans="1:27">
      <c r="A77" s="134">
        <v>76</v>
      </c>
      <c r="B77" s="135">
        <v>3</v>
      </c>
      <c r="C77" s="138">
        <v>2</v>
      </c>
      <c r="D77" s="135">
        <v>2</v>
      </c>
      <c r="E77" s="138">
        <v>3</v>
      </c>
      <c r="F77" s="135">
        <v>3</v>
      </c>
      <c r="G77" s="138">
        <v>2</v>
      </c>
      <c r="H77" s="138">
        <v>0</v>
      </c>
      <c r="I77" s="135">
        <v>1</v>
      </c>
      <c r="J77" s="138">
        <v>1</v>
      </c>
      <c r="K77" s="135">
        <v>1</v>
      </c>
      <c r="L77" s="138">
        <v>2</v>
      </c>
      <c r="M77" s="135">
        <v>2</v>
      </c>
      <c r="N77" s="138">
        <v>1</v>
      </c>
      <c r="O77" s="135">
        <v>1</v>
      </c>
      <c r="P77" s="138">
        <v>2</v>
      </c>
      <c r="Q77" s="135">
        <v>0</v>
      </c>
      <c r="R77" s="138">
        <v>0</v>
      </c>
      <c r="S77" s="135">
        <v>1</v>
      </c>
      <c r="T77" s="138">
        <v>1</v>
      </c>
      <c r="U77" s="135">
        <v>1</v>
      </c>
      <c r="V77" s="138">
        <v>0</v>
      </c>
      <c r="W77" s="135">
        <v>1</v>
      </c>
      <c r="X77" s="138">
        <v>1</v>
      </c>
      <c r="Y77" s="135">
        <v>1</v>
      </c>
      <c r="Z77" s="138">
        <v>0</v>
      </c>
      <c r="AA77" s="135">
        <v>0</v>
      </c>
    </row>
    <row r="78" spans="1:27">
      <c r="A78" s="134">
        <v>77</v>
      </c>
      <c r="B78" s="135">
        <v>1</v>
      </c>
      <c r="C78" s="138">
        <v>1</v>
      </c>
      <c r="D78" s="135">
        <v>1</v>
      </c>
      <c r="E78" s="138">
        <v>1</v>
      </c>
      <c r="F78" s="135">
        <v>4</v>
      </c>
      <c r="G78" s="138">
        <v>5</v>
      </c>
      <c r="H78" s="138">
        <v>6</v>
      </c>
      <c r="I78" s="135">
        <v>1</v>
      </c>
      <c r="J78" s="138">
        <v>1</v>
      </c>
      <c r="K78" s="135">
        <v>1</v>
      </c>
      <c r="L78" s="138">
        <v>2</v>
      </c>
      <c r="M78" s="135">
        <v>2</v>
      </c>
      <c r="N78" s="138">
        <v>1</v>
      </c>
      <c r="O78" s="135">
        <v>1</v>
      </c>
      <c r="P78" s="138">
        <v>2</v>
      </c>
      <c r="Q78" s="135">
        <v>0</v>
      </c>
      <c r="R78" s="138">
        <v>0</v>
      </c>
      <c r="S78" s="135">
        <v>1</v>
      </c>
      <c r="T78" s="138">
        <v>0</v>
      </c>
      <c r="U78" s="135">
        <v>0</v>
      </c>
      <c r="V78" s="138">
        <v>0</v>
      </c>
      <c r="W78" s="135">
        <v>1</v>
      </c>
      <c r="X78" s="138">
        <v>3</v>
      </c>
      <c r="Y78" s="135">
        <v>0</v>
      </c>
      <c r="Z78" s="138">
        <v>0</v>
      </c>
      <c r="AA78" s="135">
        <v>0</v>
      </c>
    </row>
    <row r="79" spans="1:27">
      <c r="A79" s="134">
        <v>78</v>
      </c>
      <c r="B79" s="135">
        <v>1</v>
      </c>
      <c r="C79" s="138">
        <v>1</v>
      </c>
      <c r="D79" s="135">
        <v>2</v>
      </c>
      <c r="E79" s="138">
        <v>2</v>
      </c>
      <c r="F79" s="135">
        <v>4</v>
      </c>
      <c r="G79" s="138">
        <v>2</v>
      </c>
      <c r="H79" s="138">
        <v>0</v>
      </c>
      <c r="I79" s="135">
        <v>1</v>
      </c>
      <c r="J79" s="138">
        <v>1</v>
      </c>
      <c r="K79" s="135">
        <v>1</v>
      </c>
      <c r="L79" s="138">
        <v>2</v>
      </c>
      <c r="M79" s="135">
        <v>2</v>
      </c>
      <c r="N79" s="138">
        <v>1</v>
      </c>
      <c r="O79" s="135">
        <v>1</v>
      </c>
      <c r="P79" s="138">
        <v>2</v>
      </c>
      <c r="Q79" s="135">
        <v>0</v>
      </c>
      <c r="R79" s="138">
        <v>0</v>
      </c>
      <c r="S79" s="135">
        <v>1</v>
      </c>
      <c r="T79" s="138">
        <v>0</v>
      </c>
      <c r="U79" s="135">
        <v>0</v>
      </c>
      <c r="V79" s="138">
        <v>0</v>
      </c>
      <c r="W79" s="135">
        <v>1</v>
      </c>
      <c r="X79" s="138">
        <v>1</v>
      </c>
      <c r="Y79" s="135">
        <v>0</v>
      </c>
      <c r="Z79" s="138">
        <v>0</v>
      </c>
      <c r="AA79" s="135">
        <v>0</v>
      </c>
    </row>
    <row r="80" spans="1:27">
      <c r="A80" s="134">
        <v>79</v>
      </c>
      <c r="B80" s="135">
        <v>1</v>
      </c>
      <c r="C80" s="138">
        <v>1</v>
      </c>
      <c r="D80" s="135">
        <v>1</v>
      </c>
      <c r="E80" s="138">
        <v>1</v>
      </c>
      <c r="F80" s="135">
        <v>3</v>
      </c>
      <c r="G80" s="138">
        <v>0</v>
      </c>
      <c r="H80" s="138">
        <v>0</v>
      </c>
      <c r="I80" s="135">
        <v>1</v>
      </c>
      <c r="J80" s="138">
        <v>1</v>
      </c>
      <c r="K80" s="135">
        <v>1</v>
      </c>
      <c r="L80" s="138">
        <v>2</v>
      </c>
      <c r="M80" s="135">
        <v>2</v>
      </c>
      <c r="N80" s="138">
        <v>1</v>
      </c>
      <c r="O80" s="135">
        <v>1</v>
      </c>
      <c r="P80" s="138">
        <v>2</v>
      </c>
      <c r="Q80" s="135">
        <v>0</v>
      </c>
      <c r="R80" s="138">
        <v>0</v>
      </c>
      <c r="S80" s="135">
        <v>1</v>
      </c>
      <c r="T80" s="138">
        <v>0</v>
      </c>
      <c r="U80" s="135">
        <v>0</v>
      </c>
      <c r="V80" s="138">
        <v>0</v>
      </c>
      <c r="W80" s="135">
        <v>2</v>
      </c>
      <c r="X80" s="138">
        <v>1</v>
      </c>
      <c r="Y80" s="135">
        <v>3</v>
      </c>
      <c r="Z80" s="138">
        <v>0</v>
      </c>
      <c r="AA80" s="135">
        <v>0</v>
      </c>
    </row>
    <row r="81" spans="1:27">
      <c r="A81" s="134">
        <v>80</v>
      </c>
      <c r="B81" s="135">
        <v>1</v>
      </c>
      <c r="C81" s="138">
        <v>1</v>
      </c>
      <c r="D81" s="135">
        <v>2</v>
      </c>
      <c r="E81" s="138">
        <v>1</v>
      </c>
      <c r="F81" s="135">
        <v>3</v>
      </c>
      <c r="G81" s="138">
        <v>0</v>
      </c>
      <c r="H81" s="138">
        <v>0</v>
      </c>
      <c r="I81" s="135">
        <v>1</v>
      </c>
      <c r="J81" s="138">
        <v>1</v>
      </c>
      <c r="K81" s="135">
        <v>1</v>
      </c>
      <c r="L81" s="138">
        <v>2</v>
      </c>
      <c r="M81" s="135">
        <v>2</v>
      </c>
      <c r="N81" s="138">
        <v>1</v>
      </c>
      <c r="O81" s="135">
        <v>1</v>
      </c>
      <c r="P81" s="138">
        <v>2</v>
      </c>
      <c r="Q81" s="135">
        <v>0</v>
      </c>
      <c r="R81" s="138">
        <v>0</v>
      </c>
      <c r="S81" s="135">
        <v>1</v>
      </c>
      <c r="T81" s="138">
        <v>1</v>
      </c>
      <c r="U81" s="135">
        <v>0</v>
      </c>
      <c r="V81" s="138">
        <v>0</v>
      </c>
      <c r="W81" s="135">
        <v>1</v>
      </c>
      <c r="X81" s="138">
        <v>1</v>
      </c>
      <c r="Y81" s="135">
        <v>0</v>
      </c>
      <c r="Z81" s="138">
        <v>1</v>
      </c>
      <c r="AA81" s="135">
        <v>0</v>
      </c>
    </row>
    <row r="82" spans="1:27">
      <c r="A82" s="134">
        <v>81</v>
      </c>
      <c r="B82" s="135">
        <v>1</v>
      </c>
      <c r="C82" s="138">
        <v>1</v>
      </c>
      <c r="D82" s="135">
        <v>1</v>
      </c>
      <c r="E82" s="138">
        <v>2</v>
      </c>
      <c r="F82" s="135">
        <v>4</v>
      </c>
      <c r="G82" s="138">
        <v>2</v>
      </c>
      <c r="H82" s="138">
        <v>0</v>
      </c>
      <c r="I82" s="135">
        <v>1</v>
      </c>
      <c r="J82" s="138">
        <v>1</v>
      </c>
      <c r="K82" s="135">
        <v>1</v>
      </c>
      <c r="L82" s="138">
        <v>2</v>
      </c>
      <c r="M82" s="135">
        <v>2</v>
      </c>
      <c r="N82" s="138">
        <v>1</v>
      </c>
      <c r="O82" s="135">
        <v>1</v>
      </c>
      <c r="P82" s="138">
        <v>2</v>
      </c>
      <c r="Q82" s="135">
        <v>0</v>
      </c>
      <c r="R82" s="138">
        <v>0</v>
      </c>
      <c r="S82" s="135">
        <v>1</v>
      </c>
      <c r="T82" s="138">
        <v>0</v>
      </c>
      <c r="U82" s="135">
        <v>1</v>
      </c>
      <c r="V82" s="138">
        <v>1</v>
      </c>
      <c r="W82" s="135">
        <v>1</v>
      </c>
      <c r="X82" s="138">
        <v>1</v>
      </c>
      <c r="Y82" s="135">
        <v>0</v>
      </c>
      <c r="Z82" s="138">
        <v>0</v>
      </c>
      <c r="AA82" s="135">
        <v>0</v>
      </c>
    </row>
    <row r="83" spans="1:27">
      <c r="A83" s="134">
        <v>82</v>
      </c>
      <c r="B83" s="135">
        <v>1</v>
      </c>
      <c r="C83" s="138">
        <v>1</v>
      </c>
      <c r="D83" s="135">
        <v>3</v>
      </c>
      <c r="E83" s="138">
        <v>1</v>
      </c>
      <c r="F83" s="135">
        <v>3</v>
      </c>
      <c r="G83" s="138">
        <v>0</v>
      </c>
      <c r="H83" s="138">
        <v>0</v>
      </c>
      <c r="I83" s="135">
        <v>1</v>
      </c>
      <c r="J83" s="138">
        <v>1</v>
      </c>
      <c r="K83" s="135">
        <v>1</v>
      </c>
      <c r="L83" s="138">
        <v>2</v>
      </c>
      <c r="M83" s="135">
        <v>2</v>
      </c>
      <c r="N83" s="138">
        <v>2</v>
      </c>
      <c r="O83" s="135">
        <v>1</v>
      </c>
      <c r="P83" s="138">
        <v>2</v>
      </c>
      <c r="Q83" s="135">
        <v>0</v>
      </c>
      <c r="R83" s="138">
        <v>0</v>
      </c>
      <c r="S83" s="135">
        <v>1</v>
      </c>
      <c r="T83" s="138">
        <v>0</v>
      </c>
      <c r="U83" s="135">
        <v>0</v>
      </c>
      <c r="V83" s="138">
        <v>0</v>
      </c>
      <c r="W83" s="135">
        <v>1</v>
      </c>
      <c r="X83" s="138">
        <v>1</v>
      </c>
      <c r="Y83" s="135">
        <v>0</v>
      </c>
      <c r="Z83" s="138">
        <v>0</v>
      </c>
      <c r="AA83" s="135">
        <v>0</v>
      </c>
    </row>
    <row r="84" spans="1:27">
      <c r="A84" s="134">
        <v>83</v>
      </c>
      <c r="B84" s="135">
        <v>1</v>
      </c>
      <c r="C84" s="138">
        <v>1</v>
      </c>
      <c r="D84" s="135">
        <v>2</v>
      </c>
      <c r="E84" s="138">
        <v>1</v>
      </c>
      <c r="F84" s="135">
        <v>3</v>
      </c>
      <c r="G84" s="138">
        <v>5</v>
      </c>
      <c r="H84" s="138">
        <v>0</v>
      </c>
      <c r="I84" s="135">
        <v>5</v>
      </c>
      <c r="J84" s="138">
        <v>1</v>
      </c>
      <c r="K84" s="135">
        <v>1</v>
      </c>
      <c r="L84" s="138">
        <v>2</v>
      </c>
      <c r="M84" s="135">
        <v>2</v>
      </c>
      <c r="N84" s="138">
        <v>1</v>
      </c>
      <c r="O84" s="135">
        <v>1</v>
      </c>
      <c r="P84" s="138">
        <v>2</v>
      </c>
      <c r="Q84" s="135">
        <v>0</v>
      </c>
      <c r="R84" s="138">
        <v>1</v>
      </c>
      <c r="S84" s="135">
        <v>1</v>
      </c>
      <c r="T84" s="138">
        <v>0</v>
      </c>
      <c r="U84" s="135">
        <v>0</v>
      </c>
      <c r="V84" s="138">
        <v>0</v>
      </c>
      <c r="W84" s="135">
        <v>1</v>
      </c>
      <c r="X84" s="138">
        <v>2</v>
      </c>
      <c r="Y84" s="135">
        <v>1</v>
      </c>
      <c r="Z84" s="138">
        <v>1</v>
      </c>
      <c r="AA84" s="135">
        <v>0</v>
      </c>
    </row>
    <row r="85" spans="1:27">
      <c r="A85" s="134">
        <v>84</v>
      </c>
      <c r="B85" s="135">
        <v>1</v>
      </c>
      <c r="C85" s="138">
        <v>1</v>
      </c>
      <c r="D85" s="135">
        <v>2</v>
      </c>
      <c r="E85" s="138">
        <v>1</v>
      </c>
      <c r="F85" s="135">
        <v>4</v>
      </c>
      <c r="G85" s="138">
        <v>2</v>
      </c>
      <c r="H85" s="138">
        <v>0</v>
      </c>
      <c r="I85" s="135">
        <v>1</v>
      </c>
      <c r="J85" s="138">
        <v>1</v>
      </c>
      <c r="K85" s="135">
        <v>1</v>
      </c>
      <c r="L85" s="138">
        <v>2</v>
      </c>
      <c r="M85" s="135">
        <v>2</v>
      </c>
      <c r="N85" s="138">
        <v>1</v>
      </c>
      <c r="O85" s="135">
        <v>1</v>
      </c>
      <c r="P85" s="138">
        <v>2</v>
      </c>
      <c r="Q85" s="135">
        <v>0</v>
      </c>
      <c r="R85" s="138">
        <v>0</v>
      </c>
      <c r="S85" s="135">
        <v>1</v>
      </c>
      <c r="T85" s="138">
        <v>0</v>
      </c>
      <c r="U85" s="135">
        <v>0</v>
      </c>
      <c r="V85" s="138">
        <v>0</v>
      </c>
      <c r="W85" s="135">
        <v>1</v>
      </c>
      <c r="X85" s="138">
        <v>1</v>
      </c>
      <c r="Y85" s="135">
        <v>0</v>
      </c>
      <c r="Z85" s="138">
        <v>0</v>
      </c>
      <c r="AA85" s="135">
        <v>0</v>
      </c>
    </row>
    <row r="86" spans="1:27">
      <c r="A86" s="134">
        <v>85</v>
      </c>
      <c r="B86" s="135">
        <v>1</v>
      </c>
      <c r="C86" s="138">
        <v>1</v>
      </c>
      <c r="D86" s="135">
        <v>1</v>
      </c>
      <c r="E86" s="138">
        <v>1</v>
      </c>
      <c r="F86" s="135">
        <v>3</v>
      </c>
      <c r="G86" s="138">
        <v>6</v>
      </c>
      <c r="H86" s="138">
        <v>0</v>
      </c>
      <c r="I86" s="135">
        <v>2</v>
      </c>
      <c r="J86" s="138">
        <v>1</v>
      </c>
      <c r="K86" s="135">
        <v>1</v>
      </c>
      <c r="L86" s="138">
        <v>2</v>
      </c>
      <c r="M86" s="135">
        <v>2</v>
      </c>
      <c r="N86" s="138">
        <v>1</v>
      </c>
      <c r="O86" s="135">
        <v>1</v>
      </c>
      <c r="P86" s="138">
        <v>2</v>
      </c>
      <c r="Q86" s="135">
        <v>0</v>
      </c>
      <c r="R86" s="138">
        <v>0</v>
      </c>
      <c r="S86" s="135">
        <v>1</v>
      </c>
      <c r="T86" s="138">
        <v>1</v>
      </c>
      <c r="U86" s="135">
        <v>1</v>
      </c>
      <c r="V86" s="138">
        <v>0</v>
      </c>
      <c r="W86" s="135">
        <v>3</v>
      </c>
      <c r="X86" s="138">
        <v>1</v>
      </c>
      <c r="Y86" s="135">
        <v>0</v>
      </c>
      <c r="Z86" s="138">
        <v>0</v>
      </c>
      <c r="AA86" s="135">
        <v>0</v>
      </c>
    </row>
    <row r="87" spans="1:27">
      <c r="A87" s="134">
        <v>86</v>
      </c>
      <c r="B87" s="135">
        <v>1</v>
      </c>
      <c r="C87" s="138">
        <v>1</v>
      </c>
      <c r="D87" s="135">
        <v>2</v>
      </c>
      <c r="E87" s="138">
        <v>1</v>
      </c>
      <c r="F87" s="135">
        <v>4</v>
      </c>
      <c r="G87" s="138">
        <v>0</v>
      </c>
      <c r="H87" s="138">
        <v>0</v>
      </c>
      <c r="I87" s="135">
        <v>1</v>
      </c>
      <c r="J87" s="138">
        <v>1</v>
      </c>
      <c r="K87" s="135">
        <v>1</v>
      </c>
      <c r="L87" s="138">
        <v>2</v>
      </c>
      <c r="M87" s="135">
        <v>2</v>
      </c>
      <c r="N87" s="138">
        <v>1</v>
      </c>
      <c r="O87" s="135">
        <v>1</v>
      </c>
      <c r="P87" s="138">
        <v>2</v>
      </c>
      <c r="Q87" s="135">
        <v>0</v>
      </c>
      <c r="R87" s="138">
        <v>0</v>
      </c>
      <c r="S87" s="135">
        <v>1</v>
      </c>
      <c r="T87" s="138">
        <v>1</v>
      </c>
      <c r="U87" s="135">
        <v>0</v>
      </c>
      <c r="V87" s="138">
        <v>0</v>
      </c>
      <c r="W87" s="135">
        <v>1</v>
      </c>
      <c r="X87" s="138">
        <v>1</v>
      </c>
      <c r="Y87" s="135">
        <v>0</v>
      </c>
      <c r="Z87" s="138">
        <v>0</v>
      </c>
      <c r="AA87" s="135">
        <v>0</v>
      </c>
    </row>
    <row r="88" spans="1:27">
      <c r="A88" s="134">
        <v>87</v>
      </c>
      <c r="B88" s="135">
        <v>1</v>
      </c>
      <c r="C88" s="138">
        <v>1</v>
      </c>
      <c r="D88" s="135">
        <v>1</v>
      </c>
      <c r="E88" s="138">
        <v>1</v>
      </c>
      <c r="F88" s="135">
        <v>4</v>
      </c>
      <c r="G88" s="138">
        <v>2</v>
      </c>
      <c r="H88" s="138">
        <v>0</v>
      </c>
      <c r="I88" s="135">
        <v>1</v>
      </c>
      <c r="J88" s="138">
        <v>1</v>
      </c>
      <c r="K88" s="135">
        <v>1</v>
      </c>
      <c r="L88" s="138">
        <v>2</v>
      </c>
      <c r="M88" s="135">
        <v>2</v>
      </c>
      <c r="N88" s="138">
        <v>2</v>
      </c>
      <c r="O88" s="135">
        <v>1</v>
      </c>
      <c r="P88" s="138">
        <v>2</v>
      </c>
      <c r="Q88" s="135">
        <v>0</v>
      </c>
      <c r="R88" s="138">
        <v>0</v>
      </c>
      <c r="S88" s="135">
        <v>1</v>
      </c>
      <c r="T88" s="138">
        <v>1</v>
      </c>
      <c r="U88" s="135">
        <v>0</v>
      </c>
      <c r="V88" s="138">
        <v>0</v>
      </c>
      <c r="W88" s="135">
        <v>1</v>
      </c>
      <c r="X88" s="138">
        <v>1</v>
      </c>
      <c r="Y88" s="135">
        <v>2</v>
      </c>
      <c r="Z88" s="138">
        <v>0</v>
      </c>
      <c r="AA88" s="135">
        <v>0</v>
      </c>
    </row>
    <row r="89" spans="1:27">
      <c r="A89" s="134">
        <v>88</v>
      </c>
      <c r="B89" s="135">
        <v>2</v>
      </c>
      <c r="C89" s="138">
        <v>2</v>
      </c>
      <c r="D89" s="135">
        <v>2</v>
      </c>
      <c r="E89" s="138">
        <v>3</v>
      </c>
      <c r="F89" s="135">
        <v>2</v>
      </c>
      <c r="G89" s="138">
        <v>1</v>
      </c>
      <c r="H89" s="138">
        <v>0</v>
      </c>
      <c r="I89" s="135">
        <v>1</v>
      </c>
      <c r="J89" s="138">
        <v>1</v>
      </c>
      <c r="K89" s="135">
        <v>1</v>
      </c>
      <c r="L89" s="138">
        <v>2</v>
      </c>
      <c r="M89" s="135">
        <v>2</v>
      </c>
      <c r="N89" s="138">
        <v>1</v>
      </c>
      <c r="O89" s="135">
        <v>1</v>
      </c>
      <c r="P89" s="138">
        <v>2</v>
      </c>
      <c r="Q89" s="135">
        <v>0</v>
      </c>
      <c r="R89" s="138">
        <v>0</v>
      </c>
      <c r="S89" s="135">
        <v>1</v>
      </c>
      <c r="T89" s="138">
        <v>0</v>
      </c>
      <c r="U89" s="135">
        <v>0</v>
      </c>
      <c r="V89" s="138">
        <v>0</v>
      </c>
      <c r="W89" s="135">
        <v>1</v>
      </c>
      <c r="X89" s="138">
        <v>1</v>
      </c>
      <c r="Y89" s="135">
        <v>0</v>
      </c>
      <c r="Z89" s="138">
        <v>0</v>
      </c>
      <c r="AA89" s="135">
        <v>0</v>
      </c>
    </row>
    <row r="90" spans="1:27">
      <c r="A90" s="134">
        <v>89</v>
      </c>
      <c r="B90" s="135">
        <v>1</v>
      </c>
      <c r="C90" s="138">
        <v>1</v>
      </c>
      <c r="D90" s="135">
        <v>2</v>
      </c>
      <c r="E90" s="138">
        <v>2</v>
      </c>
      <c r="F90" s="135">
        <v>2</v>
      </c>
      <c r="G90" s="138">
        <v>0</v>
      </c>
      <c r="H90" s="138">
        <v>0</v>
      </c>
      <c r="I90" s="135">
        <v>1</v>
      </c>
      <c r="J90" s="138">
        <v>1</v>
      </c>
      <c r="K90" s="135">
        <v>1</v>
      </c>
      <c r="L90" s="138">
        <v>2</v>
      </c>
      <c r="M90" s="135">
        <v>2</v>
      </c>
      <c r="N90" s="138">
        <v>1</v>
      </c>
      <c r="O90" s="135">
        <v>1</v>
      </c>
      <c r="P90" s="138">
        <v>2</v>
      </c>
      <c r="Q90" s="135">
        <v>0</v>
      </c>
      <c r="R90" s="138">
        <v>0</v>
      </c>
      <c r="S90" s="135">
        <v>1</v>
      </c>
      <c r="T90" s="138">
        <v>0</v>
      </c>
      <c r="U90" s="135">
        <v>0</v>
      </c>
      <c r="V90" s="138">
        <v>0</v>
      </c>
      <c r="W90" s="135">
        <v>1</v>
      </c>
      <c r="X90" s="138">
        <v>1</v>
      </c>
      <c r="Y90" s="135">
        <v>0</v>
      </c>
      <c r="Z90" s="138">
        <v>0</v>
      </c>
      <c r="AA90" s="135">
        <v>0</v>
      </c>
    </row>
    <row r="91" spans="1:27">
      <c r="A91" s="134">
        <v>90</v>
      </c>
      <c r="B91" s="135">
        <v>3</v>
      </c>
      <c r="C91" s="138">
        <v>1</v>
      </c>
      <c r="D91" s="135">
        <v>2</v>
      </c>
      <c r="E91" s="138">
        <v>2</v>
      </c>
      <c r="F91" s="135">
        <v>2</v>
      </c>
      <c r="G91" s="138">
        <v>0</v>
      </c>
      <c r="H91" s="138">
        <v>0</v>
      </c>
      <c r="I91" s="135">
        <v>1</v>
      </c>
      <c r="J91" s="138">
        <v>1</v>
      </c>
      <c r="K91" s="135">
        <v>1</v>
      </c>
      <c r="L91" s="138">
        <v>2</v>
      </c>
      <c r="M91" s="135">
        <v>2</v>
      </c>
      <c r="N91" s="138">
        <v>1</v>
      </c>
      <c r="O91" s="135">
        <v>1</v>
      </c>
      <c r="P91" s="138">
        <v>2</v>
      </c>
      <c r="Q91" s="135">
        <v>0</v>
      </c>
      <c r="R91" s="138">
        <v>0</v>
      </c>
      <c r="S91" s="135">
        <v>1</v>
      </c>
      <c r="T91" s="138">
        <v>1</v>
      </c>
      <c r="U91" s="135">
        <v>0</v>
      </c>
      <c r="V91" s="138">
        <v>1</v>
      </c>
      <c r="W91" s="135">
        <v>1</v>
      </c>
      <c r="X91" s="138">
        <v>3</v>
      </c>
      <c r="Y91" s="135">
        <v>0</v>
      </c>
      <c r="Z91" s="138">
        <v>0</v>
      </c>
      <c r="AA91" s="135">
        <v>0</v>
      </c>
    </row>
    <row r="92" spans="1:27">
      <c r="A92" s="134">
        <v>91</v>
      </c>
      <c r="B92" s="135">
        <v>2</v>
      </c>
      <c r="C92" s="138">
        <v>2</v>
      </c>
      <c r="D92" s="135">
        <v>2</v>
      </c>
      <c r="E92" s="138">
        <v>3</v>
      </c>
      <c r="F92" s="135">
        <v>2</v>
      </c>
      <c r="G92" s="138">
        <v>4</v>
      </c>
      <c r="H92" s="138">
        <v>0</v>
      </c>
      <c r="I92" s="135">
        <v>1</v>
      </c>
      <c r="J92" s="138">
        <v>1</v>
      </c>
      <c r="K92" s="135">
        <v>1</v>
      </c>
      <c r="L92" s="138">
        <v>2</v>
      </c>
      <c r="M92" s="135">
        <v>2</v>
      </c>
      <c r="N92" s="138">
        <v>1</v>
      </c>
      <c r="O92" s="135">
        <v>1</v>
      </c>
      <c r="P92" s="138">
        <v>2</v>
      </c>
      <c r="Q92" s="135">
        <v>0</v>
      </c>
      <c r="R92" s="138">
        <v>0</v>
      </c>
      <c r="S92" s="135">
        <v>1</v>
      </c>
      <c r="T92" s="138">
        <v>0</v>
      </c>
      <c r="U92" s="135">
        <v>1</v>
      </c>
      <c r="V92" s="138">
        <v>0</v>
      </c>
      <c r="W92" s="135">
        <v>1</v>
      </c>
      <c r="X92" s="138">
        <v>1</v>
      </c>
      <c r="Y92" s="135">
        <v>0</v>
      </c>
      <c r="Z92" s="138">
        <v>1</v>
      </c>
      <c r="AA92" s="135">
        <v>0</v>
      </c>
    </row>
    <row r="93" spans="1:27">
      <c r="A93" s="134">
        <v>92</v>
      </c>
      <c r="B93" s="135">
        <v>3</v>
      </c>
      <c r="C93" s="138">
        <v>1</v>
      </c>
      <c r="D93" s="135">
        <v>3</v>
      </c>
      <c r="E93" s="138">
        <v>2</v>
      </c>
      <c r="F93" s="135">
        <v>3</v>
      </c>
      <c r="G93" s="138">
        <v>0</v>
      </c>
      <c r="H93" s="138">
        <v>0</v>
      </c>
      <c r="I93" s="135">
        <v>2</v>
      </c>
      <c r="J93" s="138">
        <v>1</v>
      </c>
      <c r="K93" s="135">
        <v>1</v>
      </c>
      <c r="L93" s="138">
        <v>2</v>
      </c>
      <c r="M93" s="135">
        <v>2</v>
      </c>
      <c r="N93" s="138">
        <v>1</v>
      </c>
      <c r="O93" s="135">
        <v>1</v>
      </c>
      <c r="P93" s="138">
        <v>2</v>
      </c>
      <c r="Q93" s="135">
        <v>0</v>
      </c>
      <c r="R93" s="138">
        <v>0</v>
      </c>
      <c r="S93" s="135">
        <v>1</v>
      </c>
      <c r="T93" s="138">
        <v>0</v>
      </c>
      <c r="U93" s="135">
        <v>0</v>
      </c>
      <c r="V93" s="138">
        <v>0</v>
      </c>
      <c r="W93" s="135">
        <v>2</v>
      </c>
      <c r="X93" s="138">
        <v>1</v>
      </c>
      <c r="Y93" s="135">
        <v>1</v>
      </c>
      <c r="Z93" s="138">
        <v>0</v>
      </c>
      <c r="AA93" s="135">
        <v>0</v>
      </c>
    </row>
    <row r="94" spans="1:27">
      <c r="A94" s="134">
        <v>93</v>
      </c>
      <c r="B94" s="135">
        <v>1</v>
      </c>
      <c r="C94" s="138">
        <v>1</v>
      </c>
      <c r="D94" s="135">
        <v>1</v>
      </c>
      <c r="E94" s="138">
        <v>2</v>
      </c>
      <c r="F94" s="135">
        <v>2</v>
      </c>
      <c r="G94" s="138">
        <v>0</v>
      </c>
      <c r="H94" s="138">
        <v>0</v>
      </c>
      <c r="I94" s="135">
        <v>1</v>
      </c>
      <c r="J94" s="138">
        <v>1</v>
      </c>
      <c r="K94" s="135">
        <v>1</v>
      </c>
      <c r="L94" s="138">
        <v>2</v>
      </c>
      <c r="M94" s="135">
        <v>2</v>
      </c>
      <c r="N94" s="138">
        <v>1</v>
      </c>
      <c r="O94" s="135">
        <v>1</v>
      </c>
      <c r="P94" s="138">
        <v>2</v>
      </c>
      <c r="Q94" s="135">
        <v>0</v>
      </c>
      <c r="R94" s="138">
        <v>0</v>
      </c>
      <c r="S94" s="135">
        <v>1</v>
      </c>
      <c r="T94" s="138">
        <v>0</v>
      </c>
      <c r="U94" s="135">
        <v>0</v>
      </c>
      <c r="V94" s="138">
        <v>0</v>
      </c>
      <c r="W94" s="135">
        <v>1</v>
      </c>
      <c r="X94" s="138">
        <v>1</v>
      </c>
      <c r="Y94" s="135">
        <v>3</v>
      </c>
      <c r="Z94" s="138">
        <v>0</v>
      </c>
      <c r="AA94" s="135">
        <v>0</v>
      </c>
    </row>
    <row r="95" spans="1:27">
      <c r="A95" s="134">
        <v>94</v>
      </c>
      <c r="B95" s="135">
        <v>1</v>
      </c>
      <c r="C95" s="138">
        <v>1</v>
      </c>
      <c r="D95" s="135">
        <v>2</v>
      </c>
      <c r="E95" s="138">
        <v>1</v>
      </c>
      <c r="F95" s="135">
        <v>3</v>
      </c>
      <c r="G95" s="138">
        <v>4</v>
      </c>
      <c r="H95" s="138">
        <v>0</v>
      </c>
      <c r="I95" s="135">
        <v>1</v>
      </c>
      <c r="J95" s="138">
        <v>1</v>
      </c>
      <c r="K95" s="135">
        <v>1</v>
      </c>
      <c r="L95" s="138">
        <v>2</v>
      </c>
      <c r="M95" s="135">
        <v>2</v>
      </c>
      <c r="N95" s="138">
        <v>2</v>
      </c>
      <c r="O95" s="135">
        <v>1</v>
      </c>
      <c r="P95" s="138">
        <v>2</v>
      </c>
      <c r="Q95" s="135">
        <v>0</v>
      </c>
      <c r="R95" s="138">
        <v>0</v>
      </c>
      <c r="S95" s="135">
        <v>1</v>
      </c>
      <c r="T95" s="138">
        <v>0</v>
      </c>
      <c r="U95" s="135">
        <v>1</v>
      </c>
      <c r="V95" s="138">
        <v>0</v>
      </c>
      <c r="W95" s="135">
        <v>1</v>
      </c>
      <c r="X95" s="138">
        <v>1</v>
      </c>
      <c r="Y95" s="135">
        <v>0</v>
      </c>
      <c r="Z95" s="138">
        <v>0</v>
      </c>
      <c r="AA95" s="135">
        <v>0</v>
      </c>
    </row>
    <row r="96" spans="1:27">
      <c r="A96" s="134">
        <v>95</v>
      </c>
      <c r="B96" s="135">
        <v>1</v>
      </c>
      <c r="C96" s="138">
        <v>1</v>
      </c>
      <c r="D96" s="135">
        <v>2</v>
      </c>
      <c r="E96" s="138">
        <v>2</v>
      </c>
      <c r="F96" s="135">
        <v>4</v>
      </c>
      <c r="G96" s="138">
        <v>2</v>
      </c>
      <c r="H96" s="138">
        <v>0</v>
      </c>
      <c r="I96" s="135">
        <v>1</v>
      </c>
      <c r="J96" s="138">
        <v>1</v>
      </c>
      <c r="K96" s="135">
        <v>1</v>
      </c>
      <c r="L96" s="138">
        <v>2</v>
      </c>
      <c r="M96" s="135">
        <v>2</v>
      </c>
      <c r="N96" s="138">
        <v>1</v>
      </c>
      <c r="O96" s="135">
        <v>1</v>
      </c>
      <c r="P96" s="138">
        <v>2</v>
      </c>
      <c r="Q96" s="135">
        <v>0</v>
      </c>
      <c r="R96" s="138">
        <v>0</v>
      </c>
      <c r="S96" s="135">
        <v>1</v>
      </c>
      <c r="T96" s="138">
        <v>1</v>
      </c>
      <c r="U96" s="135">
        <v>0</v>
      </c>
      <c r="V96" s="138">
        <v>0</v>
      </c>
      <c r="W96" s="135">
        <v>3</v>
      </c>
      <c r="X96" s="138">
        <v>1</v>
      </c>
      <c r="Y96" s="135">
        <v>0</v>
      </c>
      <c r="Z96" s="138">
        <v>1</v>
      </c>
      <c r="AA96" s="135">
        <v>0</v>
      </c>
    </row>
    <row r="97" spans="1:27">
      <c r="A97" s="134">
        <v>96</v>
      </c>
      <c r="B97" s="135">
        <v>3</v>
      </c>
      <c r="C97" s="138">
        <v>2</v>
      </c>
      <c r="D97" s="135">
        <v>1</v>
      </c>
      <c r="E97" s="138">
        <v>3</v>
      </c>
      <c r="F97" s="135">
        <v>3</v>
      </c>
      <c r="G97" s="138">
        <v>4</v>
      </c>
      <c r="H97" s="138">
        <v>0</v>
      </c>
      <c r="I97" s="135">
        <v>5</v>
      </c>
      <c r="J97" s="138">
        <v>1</v>
      </c>
      <c r="K97" s="135">
        <v>1</v>
      </c>
      <c r="L97" s="138">
        <v>2</v>
      </c>
      <c r="M97" s="135">
        <v>2</v>
      </c>
      <c r="N97" s="138">
        <v>1</v>
      </c>
      <c r="O97" s="135">
        <v>1</v>
      </c>
      <c r="P97" s="138">
        <v>2</v>
      </c>
      <c r="Q97" s="135">
        <v>0</v>
      </c>
      <c r="R97" s="138">
        <v>0</v>
      </c>
      <c r="S97" s="135">
        <v>1</v>
      </c>
      <c r="T97" s="138">
        <v>0</v>
      </c>
      <c r="U97" s="135">
        <v>0</v>
      </c>
      <c r="V97" s="138">
        <v>0</v>
      </c>
      <c r="W97" s="135">
        <v>1</v>
      </c>
      <c r="X97" s="138">
        <v>1</v>
      </c>
      <c r="Y97" s="135">
        <v>0</v>
      </c>
      <c r="Z97" s="138">
        <v>1</v>
      </c>
      <c r="AA97" s="135">
        <v>0</v>
      </c>
    </row>
    <row r="98" spans="1:27">
      <c r="A98" s="134">
        <v>97</v>
      </c>
      <c r="B98" s="135">
        <v>1</v>
      </c>
      <c r="C98" s="138">
        <v>1</v>
      </c>
      <c r="D98" s="135">
        <v>2</v>
      </c>
      <c r="E98" s="138">
        <v>1</v>
      </c>
      <c r="F98" s="135">
        <v>4</v>
      </c>
      <c r="G98" s="138">
        <v>2</v>
      </c>
      <c r="H98" s="138">
        <v>0</v>
      </c>
      <c r="I98" s="135">
        <v>1</v>
      </c>
      <c r="J98" s="138">
        <v>1</v>
      </c>
      <c r="K98" s="135">
        <v>1</v>
      </c>
      <c r="L98" s="138">
        <v>2</v>
      </c>
      <c r="M98" s="135">
        <v>2</v>
      </c>
      <c r="N98" s="138">
        <v>1</v>
      </c>
      <c r="O98" s="135">
        <v>1</v>
      </c>
      <c r="P98" s="138">
        <v>2</v>
      </c>
      <c r="Q98" s="135">
        <v>0</v>
      </c>
      <c r="R98" s="138">
        <v>0</v>
      </c>
      <c r="S98" s="135">
        <v>1</v>
      </c>
      <c r="T98" s="138">
        <v>0</v>
      </c>
      <c r="U98" s="135">
        <v>1</v>
      </c>
      <c r="V98" s="138">
        <v>0</v>
      </c>
      <c r="W98" s="135">
        <v>1</v>
      </c>
      <c r="X98" s="138">
        <v>1</v>
      </c>
      <c r="Y98" s="135">
        <v>0</v>
      </c>
      <c r="Z98" s="138">
        <v>0</v>
      </c>
      <c r="AA98" s="135">
        <v>0</v>
      </c>
    </row>
    <row r="99" spans="1:27">
      <c r="A99" s="134">
        <v>98</v>
      </c>
      <c r="B99" s="135">
        <v>1</v>
      </c>
      <c r="C99" s="138">
        <v>1</v>
      </c>
      <c r="D99" s="135">
        <v>2</v>
      </c>
      <c r="E99" s="138">
        <v>1</v>
      </c>
      <c r="F99" s="135">
        <v>4</v>
      </c>
      <c r="G99" s="138">
        <v>4</v>
      </c>
      <c r="H99" s="138">
        <v>0</v>
      </c>
      <c r="I99" s="135">
        <v>1</v>
      </c>
      <c r="J99" s="138">
        <v>1</v>
      </c>
      <c r="K99" s="135">
        <v>1</v>
      </c>
      <c r="L99" s="138">
        <v>2</v>
      </c>
      <c r="M99" s="135">
        <v>2</v>
      </c>
      <c r="N99" s="138">
        <v>1</v>
      </c>
      <c r="O99" s="135">
        <v>1</v>
      </c>
      <c r="P99" s="138">
        <v>2</v>
      </c>
      <c r="Q99" s="135">
        <v>0</v>
      </c>
      <c r="R99" s="138">
        <v>0</v>
      </c>
      <c r="S99" s="135">
        <v>1</v>
      </c>
      <c r="T99" s="138">
        <v>0</v>
      </c>
      <c r="U99" s="135">
        <v>1</v>
      </c>
      <c r="V99" s="138">
        <v>0</v>
      </c>
      <c r="W99" s="135">
        <v>1</v>
      </c>
      <c r="X99" s="138">
        <v>2</v>
      </c>
      <c r="Y99" s="135">
        <v>0</v>
      </c>
      <c r="Z99" s="138">
        <v>0</v>
      </c>
      <c r="AA99" s="135">
        <v>0</v>
      </c>
    </row>
    <row r="100" spans="1:27">
      <c r="A100" s="134">
        <v>99</v>
      </c>
      <c r="B100" s="135">
        <v>1</v>
      </c>
      <c r="C100" s="138">
        <v>1</v>
      </c>
      <c r="D100" s="135">
        <v>2</v>
      </c>
      <c r="E100" s="138">
        <v>1</v>
      </c>
      <c r="F100" s="135">
        <v>3</v>
      </c>
      <c r="G100" s="138">
        <v>2</v>
      </c>
      <c r="H100" s="138">
        <v>0</v>
      </c>
      <c r="I100" s="135">
        <v>1</v>
      </c>
      <c r="J100" s="138">
        <v>1</v>
      </c>
      <c r="K100" s="135">
        <v>1</v>
      </c>
      <c r="L100" s="138">
        <v>2</v>
      </c>
      <c r="M100" s="135">
        <v>2</v>
      </c>
      <c r="N100" s="138">
        <v>1</v>
      </c>
      <c r="O100" s="135">
        <v>1</v>
      </c>
      <c r="P100" s="138">
        <v>2</v>
      </c>
      <c r="Q100" s="135">
        <v>0</v>
      </c>
      <c r="R100" s="138">
        <v>0</v>
      </c>
      <c r="S100" s="135">
        <v>1</v>
      </c>
      <c r="T100" s="138">
        <v>0</v>
      </c>
      <c r="U100" s="135">
        <v>0</v>
      </c>
      <c r="V100" s="138">
        <v>0</v>
      </c>
      <c r="W100" s="135">
        <v>1</v>
      </c>
      <c r="X100" s="138">
        <v>1</v>
      </c>
      <c r="Y100" s="135">
        <v>1</v>
      </c>
      <c r="Z100" s="138">
        <v>0</v>
      </c>
      <c r="AA100" s="135">
        <v>0</v>
      </c>
    </row>
    <row r="101" spans="1:27">
      <c r="A101" s="134">
        <v>100</v>
      </c>
      <c r="B101" s="135">
        <v>1</v>
      </c>
      <c r="C101" s="138">
        <v>1</v>
      </c>
      <c r="D101" s="135">
        <v>1</v>
      </c>
      <c r="E101" s="138">
        <v>1</v>
      </c>
      <c r="F101" s="135">
        <v>4</v>
      </c>
      <c r="G101" s="138">
        <v>4</v>
      </c>
      <c r="H101" s="138">
        <v>0</v>
      </c>
      <c r="I101" s="135">
        <v>1</v>
      </c>
      <c r="J101" s="138">
        <v>1</v>
      </c>
      <c r="K101" s="135">
        <v>1</v>
      </c>
      <c r="L101" s="138">
        <v>2</v>
      </c>
      <c r="M101" s="135">
        <v>2</v>
      </c>
      <c r="N101" s="138">
        <v>2</v>
      </c>
      <c r="O101" s="135">
        <v>1</v>
      </c>
      <c r="P101" s="138">
        <v>2</v>
      </c>
      <c r="Q101" s="135">
        <v>0</v>
      </c>
      <c r="R101" s="138">
        <v>0</v>
      </c>
      <c r="S101" s="135">
        <v>1</v>
      </c>
      <c r="T101" s="138">
        <v>0</v>
      </c>
      <c r="U101" s="135">
        <v>0</v>
      </c>
      <c r="V101" s="138">
        <v>0</v>
      </c>
      <c r="W101" s="135">
        <v>1</v>
      </c>
      <c r="X101" s="138">
        <v>1</v>
      </c>
      <c r="Y101" s="135">
        <v>0</v>
      </c>
      <c r="Z101" s="138">
        <v>1</v>
      </c>
      <c r="AA101" s="135">
        <v>0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&amp;C&amp;"Arial,Normal"&amp;10&amp;A</oddHeader>
    <oddFooter>&amp;C&amp;"Arial,Normal"&amp;10Página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tabColor indexed="52"/>
  </sheetPr>
  <dimension ref="B1:M95"/>
  <sheetViews>
    <sheetView zoomScale="75" zoomScaleNormal="75" workbookViewId="0">
      <selection activeCell="J20" sqref="J20"/>
    </sheetView>
  </sheetViews>
  <sheetFormatPr baseColWidth="10" defaultColWidth="11.5703125" defaultRowHeight="15"/>
  <cols>
    <col min="1" max="1" width="3.85546875" style="10" customWidth="1"/>
    <col min="2" max="2" width="30" style="10" customWidth="1"/>
    <col min="3" max="4" width="11.5703125" style="10"/>
    <col min="5" max="5" width="4.28515625" style="10" customWidth="1"/>
    <col min="6" max="6" width="4.5703125" style="10" customWidth="1"/>
    <col min="7" max="7" width="30" style="10" customWidth="1"/>
    <col min="8" max="16384" width="11.5703125" style="10"/>
  </cols>
  <sheetData>
    <row r="1" spans="2:9" ht="15.75" thickBot="1"/>
    <row r="2" spans="2:9" ht="21" thickBot="1">
      <c r="B2" s="203" t="s">
        <v>209</v>
      </c>
      <c r="C2" s="204"/>
      <c r="D2" s="204"/>
      <c r="E2" s="204"/>
      <c r="F2" s="204"/>
      <c r="G2" s="204"/>
      <c r="H2" s="204"/>
      <c r="I2" s="205"/>
    </row>
    <row r="3" spans="2:9">
      <c r="H3" s="39"/>
    </row>
    <row r="5" spans="2:9" ht="29.85" customHeight="1">
      <c r="B5" s="8" t="s">
        <v>11</v>
      </c>
      <c r="C5" s="8" t="s">
        <v>76</v>
      </c>
      <c r="D5" s="8" t="s">
        <v>47</v>
      </c>
      <c r="G5" s="27" t="s">
        <v>17</v>
      </c>
      <c r="H5" s="28" t="s">
        <v>76</v>
      </c>
      <c r="I5" s="28" t="s">
        <v>47</v>
      </c>
    </row>
    <row r="6" spans="2:9" ht="30" customHeight="1">
      <c r="B6" s="118" t="str">
        <f>CódigosFamilias!B3</f>
        <v>Nuclear</v>
      </c>
      <c r="C6" s="55">
        <f>COUNTIF(Ontogénesis,CódigosFamilias!A3)</f>
        <v>86</v>
      </c>
      <c r="D6" s="76">
        <f>C6/C$10*100</f>
        <v>86</v>
      </c>
      <c r="G6" s="29" t="str">
        <f>CódigosFamilias!W3</f>
        <v>Consejería</v>
      </c>
      <c r="H6" s="56">
        <f>COUNTIF(Intervencfamiliares,CódigosFamilias!V3)</f>
        <v>79</v>
      </c>
      <c r="I6" s="144">
        <f>H6/H$11*100</f>
        <v>79</v>
      </c>
    </row>
    <row r="7" spans="2:9" ht="30" customHeight="1">
      <c r="B7" s="118" t="str">
        <f>CódigosFamilias!B4</f>
        <v>Extensa</v>
      </c>
      <c r="C7" s="55">
        <f>COUNTIF(Ontogénesis,CódigosFamilias!A4)</f>
        <v>6</v>
      </c>
      <c r="D7" s="76">
        <f>C7/C$10*100</f>
        <v>6</v>
      </c>
      <c r="G7" s="29" t="str">
        <f>CódigosFamilias!W4</f>
        <v>Orientación familiar</v>
      </c>
      <c r="H7" s="56">
        <f>COUNTIF(Intervencfamiliares,CódigosFamilias!V4)</f>
        <v>14</v>
      </c>
      <c r="I7" s="144">
        <f>H7/H$11*100</f>
        <v>14.000000000000002</v>
      </c>
    </row>
    <row r="8" spans="2:9" ht="30" customHeight="1">
      <c r="B8" s="118" t="str">
        <f>CódigosFamilias!B5</f>
        <v>Ampliada</v>
      </c>
      <c r="C8" s="55">
        <f>COUNTIF(Ontogénesis,CódigosFamilias!A5)</f>
        <v>8</v>
      </c>
      <c r="D8" s="76">
        <f>C8/C$10*100</f>
        <v>8</v>
      </c>
      <c r="G8" s="29" t="str">
        <f>CódigosFamilias!W5</f>
        <v>Dinámica familiar</v>
      </c>
      <c r="H8" s="56">
        <f>COUNTIF(Intervencfamiliares,CódigosFamilias!V5)</f>
        <v>2</v>
      </c>
      <c r="I8" s="144">
        <f>H8/H$11*100</f>
        <v>2</v>
      </c>
    </row>
    <row r="9" spans="2:9" ht="30" customHeight="1">
      <c r="B9" s="118" t="str">
        <f>CódigosFamilias!B6</f>
        <v>Monoparental</v>
      </c>
      <c r="C9" s="55">
        <f>COUNTIF(Ontogénesis,CódigosFamilias!A6)</f>
        <v>0</v>
      </c>
      <c r="D9" s="76">
        <f>C9/C$10*100</f>
        <v>0</v>
      </c>
      <c r="G9" s="29" t="str">
        <f>CódigosFamilias!W6</f>
        <v>Grupos comunitarios de orientación familiar</v>
      </c>
      <c r="H9" s="56">
        <f>COUNTIF(Intervencfamiliares,CódigosFamilias!V6)</f>
        <v>0</v>
      </c>
      <c r="I9" s="144">
        <f>H9/H$11*100</f>
        <v>0</v>
      </c>
    </row>
    <row r="10" spans="2:9" ht="30" customHeight="1">
      <c r="B10" s="57" t="s">
        <v>50</v>
      </c>
      <c r="C10" s="58">
        <f>SUM(C6:C9)</f>
        <v>100</v>
      </c>
      <c r="D10" s="122">
        <f>SUM(D6:D9)</f>
        <v>100</v>
      </c>
      <c r="G10" s="29" t="str">
        <f>CódigosFamilias!W7</f>
        <v>Dos o más intervenciones</v>
      </c>
      <c r="H10" s="56">
        <f>COUNTIF(Intervencfamiliares,CódigosFamilias!V7)</f>
        <v>5</v>
      </c>
      <c r="I10" s="144">
        <f>H10/H$11*100</f>
        <v>5</v>
      </c>
    </row>
    <row r="11" spans="2:9" ht="30" customHeight="1">
      <c r="G11" s="60" t="s">
        <v>50</v>
      </c>
      <c r="H11" s="61">
        <f>SUM(H6:H10)</f>
        <v>100</v>
      </c>
      <c r="I11" s="145">
        <f>SUM(I6:I10)</f>
        <v>100</v>
      </c>
    </row>
    <row r="12" spans="2:9" ht="30" customHeight="1"/>
    <row r="13" spans="2:9" ht="18.75">
      <c r="B13" s="119" t="s">
        <v>12</v>
      </c>
      <c r="C13" s="8" t="s">
        <v>76</v>
      </c>
      <c r="D13" s="8" t="s">
        <v>47</v>
      </c>
      <c r="G13" s="32" t="s">
        <v>18</v>
      </c>
      <c r="H13" s="28" t="s">
        <v>76</v>
      </c>
      <c r="I13" s="28" t="s">
        <v>47</v>
      </c>
    </row>
    <row r="14" spans="2:9" ht="30" customHeight="1">
      <c r="B14" s="14" t="str">
        <f>CódigosFamilias!E3</f>
        <v>Pequeña</v>
      </c>
      <c r="C14" s="120">
        <f>COUNTIF(Tamañofamilia,CódigosFamilias!D3)</f>
        <v>80</v>
      </c>
      <c r="D14" s="76">
        <f>C14/C$17*100</f>
        <v>80</v>
      </c>
      <c r="G14" s="14" t="str">
        <f>CódigosFamilias!Z3</f>
        <v>Acueducto</v>
      </c>
      <c r="H14" s="56">
        <f>COUNTIF(Abastodeagua,CódigosFamilias!Y3)</f>
        <v>100</v>
      </c>
      <c r="I14" s="144">
        <f>H14/H$16*100</f>
        <v>100</v>
      </c>
    </row>
    <row r="15" spans="2:9" ht="30" customHeight="1">
      <c r="B15" s="14" t="str">
        <f>CódigosFamilias!E4</f>
        <v>Mediana</v>
      </c>
      <c r="C15" s="120">
        <f>COUNTIF(Tamañofamilia,CódigosFamilias!D4)</f>
        <v>20</v>
      </c>
      <c r="D15" s="76">
        <f>C15/C$17*100</f>
        <v>20</v>
      </c>
      <c r="G15" s="14" t="str">
        <f>CódigosFamilias!Z4</f>
        <v>Pozo</v>
      </c>
      <c r="H15" s="56">
        <f>COUNTIF(Abastodeagua,CódigosFamilias!Y4)</f>
        <v>0</v>
      </c>
      <c r="I15" s="144">
        <f>H15/H$16*100</f>
        <v>0</v>
      </c>
    </row>
    <row r="16" spans="2:9" ht="30" customHeight="1">
      <c r="B16" s="14" t="str">
        <f>CódigosFamilias!E5</f>
        <v>Grande</v>
      </c>
      <c r="C16" s="120">
        <f>COUNTIF(Tamañofamilia,CódigosFamilias!D5)</f>
        <v>0</v>
      </c>
      <c r="D16" s="76">
        <f>C16/C$17*100</f>
        <v>0</v>
      </c>
      <c r="G16" s="60" t="s">
        <v>50</v>
      </c>
      <c r="H16" s="61">
        <f>SUM(H14:H15)</f>
        <v>100</v>
      </c>
      <c r="I16" s="145">
        <f>SUM(I14:I15)</f>
        <v>100</v>
      </c>
    </row>
    <row r="17" spans="2:9" ht="30" customHeight="1">
      <c r="B17" s="121" t="s">
        <v>50</v>
      </c>
      <c r="C17" s="58">
        <f>SUM(C14:C16)</f>
        <v>100</v>
      </c>
      <c r="D17" s="122">
        <f>SUM(D14:D16)</f>
        <v>100</v>
      </c>
    </row>
    <row r="19" spans="2:9" ht="30" customHeight="1">
      <c r="G19" s="32" t="s">
        <v>19</v>
      </c>
      <c r="H19" s="28" t="s">
        <v>76</v>
      </c>
      <c r="I19" s="28" t="s">
        <v>47</v>
      </c>
    </row>
    <row r="20" spans="2:9" ht="30" customHeight="1">
      <c r="B20" s="8" t="s">
        <v>126</v>
      </c>
      <c r="C20" s="8" t="s">
        <v>76</v>
      </c>
      <c r="D20" s="8" t="s">
        <v>47</v>
      </c>
      <c r="G20" s="14" t="str">
        <f>CódigosFamilias!AC3</f>
        <v>Tratada</v>
      </c>
      <c r="H20" s="56">
        <f>COUNTIF(Calidadaguadebeber,CódigosFamilias!AB3)</f>
        <v>100</v>
      </c>
      <c r="I20" s="144">
        <f>H20/H$22*100</f>
        <v>100</v>
      </c>
    </row>
    <row r="21" spans="2:9" ht="30" customHeight="1">
      <c r="B21" s="9">
        <f>CódigosFamilias!G3</f>
        <v>0</v>
      </c>
      <c r="C21" s="55">
        <f>COUNTIF(Dormitorios,CódigosFamilias!G3)</f>
        <v>0</v>
      </c>
      <c r="D21" s="76">
        <f t="shared" ref="D21:D26" si="0">C21/C$27*100</f>
        <v>0</v>
      </c>
      <c r="G21" s="14" t="str">
        <f>CódigosFamilias!AC4</f>
        <v>No tratada</v>
      </c>
      <c r="H21" s="56">
        <f>COUNTIF(Calidadaguadebeber,CódigosFamilias!AB4)</f>
        <v>0</v>
      </c>
      <c r="I21" s="144">
        <f>H21/H$22*100</f>
        <v>0</v>
      </c>
    </row>
    <row r="22" spans="2:9" ht="30" customHeight="1">
      <c r="B22" s="9">
        <f>CódigosFamilias!G4</f>
        <v>1</v>
      </c>
      <c r="C22" s="55">
        <f>COUNTIF(Dormitorios,CódigosFamilias!G4)</f>
        <v>24</v>
      </c>
      <c r="D22" s="76">
        <f t="shared" si="0"/>
        <v>24</v>
      </c>
      <c r="G22" s="14" t="s">
        <v>50</v>
      </c>
      <c r="H22" s="56">
        <f>SUM(H20:H21)</f>
        <v>100</v>
      </c>
      <c r="I22" s="144">
        <f>SUM(I20:I21)</f>
        <v>100</v>
      </c>
    </row>
    <row r="23" spans="2:9" ht="30" customHeight="1">
      <c r="B23" s="9">
        <f>CódigosFamilias!G5</f>
        <v>2</v>
      </c>
      <c r="C23" s="55">
        <f>COUNTIF(Dormitorios,CódigosFamilias!G5)</f>
        <v>62</v>
      </c>
      <c r="D23" s="76">
        <f t="shared" si="0"/>
        <v>62</v>
      </c>
    </row>
    <row r="24" spans="2:9" ht="30" customHeight="1">
      <c r="B24" s="9">
        <f>CódigosFamilias!G6</f>
        <v>3</v>
      </c>
      <c r="C24" s="55">
        <f>COUNTIF(Dormitorios,CódigosFamilias!G6)</f>
        <v>14</v>
      </c>
      <c r="D24" s="76">
        <f t="shared" si="0"/>
        <v>14.000000000000002</v>
      </c>
    </row>
    <row r="25" spans="2:9" ht="30" customHeight="1">
      <c r="B25" s="9">
        <f>CódigosFamilias!G7</f>
        <v>4</v>
      </c>
      <c r="C25" s="55">
        <f>COUNTIF(Dormitorios,CódigosFamilias!G7)</f>
        <v>0</v>
      </c>
      <c r="D25" s="76">
        <f t="shared" si="0"/>
        <v>0</v>
      </c>
      <c r="G25" s="27" t="s">
        <v>129</v>
      </c>
      <c r="H25" s="28" t="s">
        <v>76</v>
      </c>
      <c r="I25" s="28" t="s">
        <v>47</v>
      </c>
    </row>
    <row r="26" spans="2:9" ht="30" customHeight="1">
      <c r="B26" s="9">
        <f>CódigosFamilias!G8</f>
        <v>5</v>
      </c>
      <c r="C26" s="55">
        <f>COUNTIF(Dormitorios,CódigosFamilias!G8)</f>
        <v>0</v>
      </c>
      <c r="D26" s="76">
        <f t="shared" si="0"/>
        <v>0</v>
      </c>
      <c r="G26" s="14" t="str">
        <f>CódigosFamilias!AF3</f>
        <v>Diaria</v>
      </c>
      <c r="H26" s="56">
        <f>COUNTIF(Periodabastoagua,CódigosFamilias!AE3)</f>
        <v>0</v>
      </c>
      <c r="I26" s="144">
        <f>H26/H$30*100</f>
        <v>0</v>
      </c>
    </row>
    <row r="27" spans="2:9" ht="30" customHeight="1">
      <c r="B27" s="57" t="s">
        <v>50</v>
      </c>
      <c r="C27" s="58">
        <f>SUM(C21:C26)</f>
        <v>100</v>
      </c>
      <c r="D27" s="122">
        <f>SUM(D21:D26)</f>
        <v>100</v>
      </c>
      <c r="G27" s="14" t="str">
        <f>CódigosFamilias!AF4</f>
        <v>Cada dos o tres días</v>
      </c>
      <c r="H27" s="56">
        <f>COUNTIF(Periodabastoagua,CódigosFamilias!AE4)</f>
        <v>100</v>
      </c>
      <c r="I27" s="144">
        <f>H27/H$30*100</f>
        <v>100</v>
      </c>
    </row>
    <row r="28" spans="2:9" ht="30" customHeight="1">
      <c r="G28" s="14" t="str">
        <f>CódigosFamilias!AF5</f>
        <v>Semanal</v>
      </c>
      <c r="H28" s="56">
        <f>COUNTIF(Periodabastoagua,CódigosFamilias!AE5)</f>
        <v>0</v>
      </c>
      <c r="I28" s="144">
        <f>H28/H$30*100</f>
        <v>0</v>
      </c>
    </row>
    <row r="29" spans="2:9" ht="30" customHeight="1">
      <c r="G29" s="14" t="str">
        <f>CódigosFamilias!AF6</f>
        <v>Quincenal</v>
      </c>
      <c r="H29" s="56">
        <f>COUNTIF(Periodabastoagua,CódigosFamilias!AE6)</f>
        <v>0</v>
      </c>
      <c r="I29" s="144">
        <f>H29/H$30*100</f>
        <v>0</v>
      </c>
    </row>
    <row r="30" spans="2:9" ht="30" customHeight="1">
      <c r="B30" s="32" t="s">
        <v>133</v>
      </c>
      <c r="C30" s="28" t="s">
        <v>76</v>
      </c>
      <c r="D30" s="28" t="s">
        <v>47</v>
      </c>
      <c r="G30" s="60" t="s">
        <v>50</v>
      </c>
      <c r="H30" s="61">
        <f>SUM(H26:H29)</f>
        <v>100</v>
      </c>
      <c r="I30" s="145">
        <f>H30/H$30*100</f>
        <v>100</v>
      </c>
    </row>
    <row r="31" spans="2:9" ht="30" customHeight="1">
      <c r="B31" s="123" t="str">
        <f>CódigosFamilias!K3</f>
        <v>Unigeneracional</v>
      </c>
      <c r="C31" s="56">
        <f>COUNTIF(Generaciones,CódigosFamilias!J3)</f>
        <v>42</v>
      </c>
      <c r="D31" s="144">
        <f>C31/C$34*100</f>
        <v>42</v>
      </c>
    </row>
    <row r="32" spans="2:9" ht="30" customHeight="1">
      <c r="B32" s="123" t="str">
        <f>CódigosFamilias!K4</f>
        <v>Bigeneracional</v>
      </c>
      <c r="C32" s="56">
        <f>COUNTIF(Generaciones,CódigosFamilias!J4)</f>
        <v>46</v>
      </c>
      <c r="D32" s="144">
        <f>C32/C$34*100</f>
        <v>46</v>
      </c>
      <c r="G32" s="27" t="s">
        <v>21</v>
      </c>
      <c r="H32" s="28" t="s">
        <v>76</v>
      </c>
      <c r="I32" s="28" t="s">
        <v>47</v>
      </c>
    </row>
    <row r="33" spans="2:9" ht="30" customHeight="1">
      <c r="B33" s="123" t="str">
        <f>CódigosFamilias!K5</f>
        <v>Más de dos generaciones</v>
      </c>
      <c r="C33" s="56">
        <f>COUNTIF(Generaciones,CódigosFamilias!J5)</f>
        <v>12</v>
      </c>
      <c r="D33" s="144">
        <f>C33/C$34*100</f>
        <v>12</v>
      </c>
      <c r="G33" s="132" t="str">
        <f>CódigosFamilias!AI3</f>
        <v>Fosas</v>
      </c>
      <c r="H33" s="56">
        <f>COUNTIF(Disposresiduliquidos,CódigosFamilias!AH3)</f>
        <v>0</v>
      </c>
      <c r="I33" s="144">
        <f>H33/H$37*100</f>
        <v>0</v>
      </c>
    </row>
    <row r="34" spans="2:9" ht="30" customHeight="1">
      <c r="B34" s="14" t="s">
        <v>50</v>
      </c>
      <c r="C34" s="56">
        <f>SUM(C31:C33)</f>
        <v>100</v>
      </c>
      <c r="D34" s="144">
        <f>SUM(D31:D33)</f>
        <v>100</v>
      </c>
      <c r="G34" s="132" t="str">
        <f>CódigosFamilias!AI4</f>
        <v>Alcantarilla</v>
      </c>
      <c r="H34" s="56">
        <f>COUNTIF(Disposresiduliquidos,CódigosFamilias!AH4)</f>
        <v>100</v>
      </c>
      <c r="I34" s="144">
        <f>H34/H$37*100</f>
        <v>100</v>
      </c>
    </row>
    <row r="35" spans="2:9" ht="30" customHeight="1">
      <c r="G35" s="132" t="str">
        <f>CódigosFamilias!AI5</f>
        <v>Letrinas</v>
      </c>
      <c r="H35" s="56">
        <f>COUNTIF(Disposresiduliquidos,CódigosFamilias!AH5)</f>
        <v>0</v>
      </c>
      <c r="I35" s="144">
        <f>H35/H$37*100</f>
        <v>0</v>
      </c>
    </row>
    <row r="36" spans="2:9" ht="30" customHeight="1">
      <c r="B36" s="27" t="s">
        <v>140</v>
      </c>
      <c r="C36" s="28" t="s">
        <v>76</v>
      </c>
      <c r="D36" s="28" t="s">
        <v>47</v>
      </c>
      <c r="G36" s="132" t="str">
        <f>CódigosFamilias!AI6</f>
        <v>Fecalismo al aire libre</v>
      </c>
      <c r="H36" s="56">
        <f>COUNTIF(Disposresiduliquidos,CódigosFamilias!AH6)</f>
        <v>0</v>
      </c>
      <c r="I36" s="144">
        <f>H36/H$37*100</f>
        <v>0</v>
      </c>
    </row>
    <row r="37" spans="2:9" ht="30" customHeight="1">
      <c r="B37" s="14" t="str">
        <f>CódigosFamilias!N3</f>
        <v>Formación</v>
      </c>
      <c r="C37" s="56">
        <f>COUNTIF(Etapasciclovital,CódigosFamilias!M3)</f>
        <v>10</v>
      </c>
      <c r="D37" s="144">
        <f>C37/C$41*100</f>
        <v>10.1010101010101</v>
      </c>
      <c r="G37" s="60" t="s">
        <v>50</v>
      </c>
      <c r="H37" s="61">
        <f>SUM(H33:H36)</f>
        <v>100</v>
      </c>
      <c r="I37" s="145">
        <f>SUM(I33:I36)</f>
        <v>100</v>
      </c>
    </row>
    <row r="38" spans="2:9" ht="30" customHeight="1">
      <c r="B38" s="14" t="str">
        <f>CódigosFamilias!N4</f>
        <v>Extensión</v>
      </c>
      <c r="C38" s="56">
        <f>COUNTIF(Etapasciclovital,CódigosFamilias!M4)</f>
        <v>30</v>
      </c>
      <c r="D38" s="144">
        <f>C38/C$41*100</f>
        <v>30.303030303030305</v>
      </c>
    </row>
    <row r="39" spans="2:9" ht="30" customHeight="1">
      <c r="B39" s="14" t="str">
        <f>CódigosFamilias!N5</f>
        <v xml:space="preserve">Contracción </v>
      </c>
      <c r="C39" s="56">
        <f>COUNTIF(Etapasciclovital,CódigosFamilias!M5)</f>
        <v>29</v>
      </c>
      <c r="D39" s="144">
        <f>C39/C$41*100</f>
        <v>29.292929292929294</v>
      </c>
    </row>
    <row r="40" spans="2:9" ht="30" customHeight="1">
      <c r="B40" s="14" t="str">
        <f>CódigosFamilias!N6</f>
        <v>Disolución</v>
      </c>
      <c r="C40" s="56">
        <f>COUNTIF(Etapasciclovital,CódigosFamilias!M6)</f>
        <v>30</v>
      </c>
      <c r="D40" s="144">
        <f>C40/C$41*100</f>
        <v>30.303030303030305</v>
      </c>
      <c r="G40" s="27" t="s">
        <v>22</v>
      </c>
      <c r="H40" s="28" t="s">
        <v>76</v>
      </c>
      <c r="I40" s="28" t="s">
        <v>47</v>
      </c>
    </row>
    <row r="41" spans="2:9" ht="30" customHeight="1">
      <c r="B41" s="60" t="s">
        <v>50</v>
      </c>
      <c r="C41" s="61">
        <f>SUM(C37:C40)</f>
        <v>99</v>
      </c>
      <c r="D41" s="145">
        <f>SUM(D37:D40)</f>
        <v>100</v>
      </c>
      <c r="G41" s="30" t="str">
        <f>CódigosFamilias!AL3</f>
        <v>Intradomiciliaria tapada</v>
      </c>
      <c r="H41" s="56">
        <f>COUNTIF(Disposresidusolidos,CódigosFamilias!AK3)</f>
        <v>86</v>
      </c>
      <c r="I41" s="144">
        <f>H41/H$43*100</f>
        <v>86</v>
      </c>
    </row>
    <row r="42" spans="2:9" ht="30" customHeight="1">
      <c r="G42" s="30" t="str">
        <f>CódigosFamilias!AL4</f>
        <v>Intradomiciliaria sin tapar</v>
      </c>
      <c r="H42" s="56">
        <f>COUNTIF(Disposresidusolidos,CódigosFamilias!AK4)</f>
        <v>14</v>
      </c>
      <c r="I42" s="144">
        <f>H42/H$43*100</f>
        <v>14.000000000000002</v>
      </c>
    </row>
    <row r="43" spans="2:9" ht="30" customHeight="1">
      <c r="G43" s="60" t="s">
        <v>50</v>
      </c>
      <c r="H43" s="61">
        <f>SUM(H41:H42)</f>
        <v>100</v>
      </c>
      <c r="I43" s="145">
        <f>SUM(I41:I42)</f>
        <v>100</v>
      </c>
    </row>
    <row r="44" spans="2:9" ht="18.75">
      <c r="B44" s="27" t="s">
        <v>16</v>
      </c>
      <c r="C44" s="28" t="s">
        <v>76</v>
      </c>
      <c r="D44" s="28" t="s">
        <v>47</v>
      </c>
    </row>
    <row r="45" spans="2:9" ht="30" customHeight="1">
      <c r="B45" s="30" t="str">
        <f>CódigosFamilias!Q3</f>
        <v>Incremento</v>
      </c>
      <c r="C45" s="56">
        <f>COUNTIF(Crisisparanormativas,CódigosFamilias!P3)</f>
        <v>4</v>
      </c>
      <c r="D45" s="56">
        <f t="shared" ref="D45:D51" si="1">C45/C$10*100</f>
        <v>4</v>
      </c>
      <c r="G45" s="27" t="s">
        <v>23</v>
      </c>
      <c r="H45" s="28" t="s">
        <v>76</v>
      </c>
      <c r="I45" s="28" t="s">
        <v>47</v>
      </c>
    </row>
    <row r="46" spans="2:9" ht="30" customHeight="1">
      <c r="B46" s="30" t="str">
        <f>CódigosFamilias!Q4</f>
        <v>Desmembramiento</v>
      </c>
      <c r="C46" s="56">
        <f>COUNTIF(Crisisparanormativas,CódigosFamilias!P4)</f>
        <v>36</v>
      </c>
      <c r="D46" s="56">
        <f t="shared" si="1"/>
        <v>36</v>
      </c>
      <c r="G46" s="30" t="str">
        <f>CódigosFamilias!AO3</f>
        <v>Carro recolector</v>
      </c>
      <c r="H46" s="56">
        <f>COUNTIF(Destinofinalresidsólidos,CódigosFamilias!AN3)</f>
        <v>100</v>
      </c>
      <c r="I46" s="144">
        <f>H46/H$49*100</f>
        <v>100</v>
      </c>
    </row>
    <row r="47" spans="2:9" ht="30" customHeight="1">
      <c r="B47" s="30" t="str">
        <f>CódigosFamilias!Q5</f>
        <v>Desmoralización</v>
      </c>
      <c r="C47" s="56">
        <f>COUNTIF(Crisisparanormativas,CódigosFamilias!P5)</f>
        <v>3</v>
      </c>
      <c r="D47" s="56">
        <f t="shared" si="1"/>
        <v>3</v>
      </c>
      <c r="G47" s="30" t="str">
        <f>CódigosFamilias!AO4</f>
        <v>Supiadero</v>
      </c>
      <c r="H47" s="56">
        <f>COUNTIF(Destinofinalresidsólidos,CódigosFamilias!AN4)</f>
        <v>0</v>
      </c>
      <c r="I47" s="144">
        <f>H47/H$49*100</f>
        <v>0</v>
      </c>
    </row>
    <row r="48" spans="2:9" ht="30" customHeight="1">
      <c r="B48" s="30" t="str">
        <f>CódigosFamilias!Q6</f>
        <v>Desorganización</v>
      </c>
      <c r="C48" s="56">
        <f>COUNTIF(Crisisparanormativas,CódigosFamilias!P6)</f>
        <v>13</v>
      </c>
      <c r="D48" s="56">
        <f t="shared" si="1"/>
        <v>13</v>
      </c>
      <c r="G48" s="30" t="str">
        <f>CódigosFamilias!AO5</f>
        <v>Micro vertederos</v>
      </c>
      <c r="H48" s="56">
        <f>COUNTIF(Destinofinalresidsólidos,CódigosFamilias!AN5)</f>
        <v>0</v>
      </c>
      <c r="I48" s="144">
        <f>H48/H$49*100</f>
        <v>0</v>
      </c>
    </row>
    <row r="49" spans="2:9" ht="30" customHeight="1">
      <c r="B49" s="30" t="str">
        <f>CódigosFamilias!Q7</f>
        <v>Por problemas económicos</v>
      </c>
      <c r="C49" s="56">
        <f>COUNTIF(Crisisparanormativas,CódigosFamilias!P7)</f>
        <v>6</v>
      </c>
      <c r="D49" s="56">
        <f t="shared" si="1"/>
        <v>6</v>
      </c>
      <c r="G49" s="60" t="s">
        <v>50</v>
      </c>
      <c r="H49" s="61">
        <f>SUM(H46:H48)</f>
        <v>100</v>
      </c>
      <c r="I49" s="145">
        <f>SUM(I46:I48)</f>
        <v>100</v>
      </c>
    </row>
    <row r="50" spans="2:9" ht="30" customHeight="1">
      <c r="B50" s="30" t="str">
        <f>CódigosFamilias!Q8</f>
        <v>Por problemas de salud</v>
      </c>
      <c r="C50" s="56">
        <f>COUNTIF(Crisisparanormativas,CódigosFamilias!P8)</f>
        <v>4</v>
      </c>
      <c r="D50" s="56">
        <f t="shared" si="1"/>
        <v>4</v>
      </c>
    </row>
    <row r="51" spans="2:9" ht="30" customHeight="1">
      <c r="B51" s="30" t="str">
        <f>CódigosFamilias!Q9</f>
        <v>Ninguna</v>
      </c>
      <c r="C51" s="56">
        <f t="array" ref="C51">SUM((Crisisparanormativas1=CódigosFamilias!P9)*(Crisisparanormativas2=CódigosFamilias!P9))</f>
        <v>38</v>
      </c>
      <c r="D51" s="56">
        <f t="shared" si="1"/>
        <v>38</v>
      </c>
    </row>
    <row r="52" spans="2:9" ht="31.5">
      <c r="G52" s="27" t="s">
        <v>25</v>
      </c>
      <c r="H52" s="28" t="s">
        <v>76</v>
      </c>
      <c r="I52" s="28" t="s">
        <v>47</v>
      </c>
    </row>
    <row r="53" spans="2:9" ht="30" customHeight="1">
      <c r="B53" s="27" t="s">
        <v>157</v>
      </c>
      <c r="C53" s="28" t="s">
        <v>76</v>
      </c>
      <c r="D53" s="28" t="s">
        <v>47</v>
      </c>
      <c r="G53" s="14" t="str">
        <f>CódigosFamilias!AU3</f>
        <v>Sí</v>
      </c>
      <c r="H53" s="56">
        <f>COUNTIF(Presenmicrovertederos,CódigosFamilias!AT3)</f>
        <v>0</v>
      </c>
      <c r="I53" s="144">
        <f>H53/H$55*100</f>
        <v>0</v>
      </c>
    </row>
    <row r="54" spans="2:9" ht="30" customHeight="1">
      <c r="B54" s="30" t="str">
        <f>CódigosFamilias!AR3</f>
        <v>Diario</v>
      </c>
      <c r="C54" s="56">
        <f>COUNTIF(Frecogdesesólidos,CódigosFamilias!AQ3)</f>
        <v>0</v>
      </c>
      <c r="D54" s="144">
        <f>C54/C$58*100</f>
        <v>0</v>
      </c>
      <c r="G54" s="14" t="str">
        <f>CódigosFamilias!AU4</f>
        <v>No</v>
      </c>
      <c r="H54" s="56">
        <f>COUNTIF(Presenmicrovertederos,CódigosFamilias!AT4)</f>
        <v>100</v>
      </c>
      <c r="I54" s="144">
        <f>H54/H$55*100</f>
        <v>100</v>
      </c>
    </row>
    <row r="55" spans="2:9" ht="30" customHeight="1">
      <c r="B55" s="30" t="str">
        <f>CódigosFamilias!AR4</f>
        <v>Cada dos días</v>
      </c>
      <c r="C55" s="56">
        <f>COUNTIF(Frecogdesesólidos,CódigosFamilias!AQ4)</f>
        <v>100</v>
      </c>
      <c r="D55" s="144">
        <f>C55/C$58*100</f>
        <v>100</v>
      </c>
      <c r="G55" s="60" t="s">
        <v>50</v>
      </c>
      <c r="H55" s="61">
        <f>SUM(H53:H54)</f>
        <v>100</v>
      </c>
      <c r="I55" s="145">
        <f>SUM(I53:I54)</f>
        <v>100</v>
      </c>
    </row>
    <row r="56" spans="2:9" ht="30" customHeight="1">
      <c r="B56" s="30" t="str">
        <f>CódigosFamilias!AR5</f>
        <v>Semanal</v>
      </c>
      <c r="C56" s="56">
        <f>COUNTIF(Frecogdesesólidos,CódigosFamilias!AQ5)</f>
        <v>0</v>
      </c>
      <c r="D56" s="144">
        <f>C56/C$58*100</f>
        <v>0</v>
      </c>
    </row>
    <row r="57" spans="2:9" ht="30" customHeight="1">
      <c r="B57" s="30" t="str">
        <f>CódigosFamilias!AR6</f>
        <v>Más de una semana</v>
      </c>
      <c r="C57" s="56">
        <f>COUNTIF(Frecogdesesólidos,CódigosFamilias!AQ6)</f>
        <v>0</v>
      </c>
      <c r="D57" s="144">
        <f>C57/C$58*100</f>
        <v>0</v>
      </c>
    </row>
    <row r="58" spans="2:9" ht="30" customHeight="1">
      <c r="B58" s="60" t="s">
        <v>50</v>
      </c>
      <c r="C58" s="61">
        <f>SUM(C54:C57)</f>
        <v>100</v>
      </c>
      <c r="D58" s="145">
        <f>SUM(D54:D57)</f>
        <v>100</v>
      </c>
    </row>
    <row r="60" spans="2:9" ht="30" customHeight="1">
      <c r="G60" s="27" t="s">
        <v>163</v>
      </c>
      <c r="H60" s="28" t="s">
        <v>76</v>
      </c>
      <c r="I60" s="28" t="s">
        <v>47</v>
      </c>
    </row>
    <row r="61" spans="2:9" ht="30" customHeight="1">
      <c r="B61" s="27" t="s">
        <v>26</v>
      </c>
      <c r="C61" s="28" t="s">
        <v>76</v>
      </c>
      <c r="D61" s="28" t="s">
        <v>47</v>
      </c>
      <c r="G61" s="14" t="str">
        <f>CódigosFamilias!BA3</f>
        <v>Sí</v>
      </c>
      <c r="H61" s="56">
        <f>COUNTIF(Contaminaire,CódigosFamilias!AZ3)</f>
        <v>100</v>
      </c>
      <c r="I61" s="144">
        <f>H61/H$63*100</f>
        <v>100</v>
      </c>
    </row>
    <row r="62" spans="2:9" ht="30" customHeight="1">
      <c r="B62" s="14" t="str">
        <f>CódigosFamilias!AX3</f>
        <v>Sí</v>
      </c>
      <c r="C62" s="56">
        <f>COUNTIF(Focosmosquitos,CódigosFamilias!AW3)</f>
        <v>6</v>
      </c>
      <c r="D62" s="144">
        <f>C62/C$64*100</f>
        <v>6</v>
      </c>
      <c r="G62" s="14" t="str">
        <f>CódigosFamilias!BA4</f>
        <v>No</v>
      </c>
      <c r="H62" s="56">
        <f>COUNTIF(Contaminaire,CódigosFamilias!AZ4)</f>
        <v>0</v>
      </c>
      <c r="I62" s="144">
        <f>H62/H$63*100</f>
        <v>0</v>
      </c>
    </row>
    <row r="63" spans="2:9" ht="30" customHeight="1">
      <c r="B63" s="14" t="str">
        <f>CódigosFamilias!AX4</f>
        <v>No</v>
      </c>
      <c r="C63" s="56">
        <f>COUNTIF(Focosmosquitos,CódigosFamilias!AW4)</f>
        <v>94</v>
      </c>
      <c r="D63" s="144">
        <f>C63/C$64*100</f>
        <v>94</v>
      </c>
      <c r="G63" s="60" t="s">
        <v>50</v>
      </c>
      <c r="H63" s="61">
        <f>SUM(H61:H62)</f>
        <v>100</v>
      </c>
      <c r="I63" s="145">
        <f>SUM(I61:I62)</f>
        <v>100</v>
      </c>
    </row>
    <row r="64" spans="2:9" ht="30" customHeight="1">
      <c r="B64" s="60" t="s">
        <v>50</v>
      </c>
      <c r="C64" s="61">
        <f>SUM(C62:C63)</f>
        <v>100</v>
      </c>
      <c r="D64" s="145">
        <f>SUM(D62:D63)</f>
        <v>100</v>
      </c>
    </row>
    <row r="66" spans="2:9" ht="31.5">
      <c r="G66" s="27" t="s">
        <v>29</v>
      </c>
      <c r="H66" s="28" t="s">
        <v>76</v>
      </c>
      <c r="I66" s="28" t="s">
        <v>47</v>
      </c>
    </row>
    <row r="67" spans="2:9" ht="30" customHeight="1">
      <c r="B67" s="27" t="s">
        <v>28</v>
      </c>
      <c r="C67" s="28" t="s">
        <v>76</v>
      </c>
      <c r="D67" s="28" t="s">
        <v>47</v>
      </c>
      <c r="G67" s="14" t="str">
        <f>CódigosFamilias!BG3</f>
        <v>Sí</v>
      </c>
      <c r="H67" s="56">
        <f>COUNTIF(Animalesdoméstios,CódigosFamilias!BF3)</f>
        <v>19</v>
      </c>
      <c r="I67" s="144">
        <f>H67/H$69*100</f>
        <v>19</v>
      </c>
    </row>
    <row r="68" spans="2:9" ht="30" customHeight="1">
      <c r="B68" s="14" t="str">
        <f>CódigosFamilias!BD3</f>
        <v>Sí</v>
      </c>
      <c r="C68" s="56">
        <f>COUNTIF(Ruidosambientales,CódigosFamilias!AZ3)</f>
        <v>16</v>
      </c>
      <c r="D68" s="144">
        <f>C68/C$70*100</f>
        <v>16</v>
      </c>
      <c r="G68" s="14" t="str">
        <f>CódigosFamilias!BG4</f>
        <v>No</v>
      </c>
      <c r="H68" s="56">
        <f>COUNTIF(Animalesdoméstios,CódigosFamilias!BF4)</f>
        <v>81</v>
      </c>
      <c r="I68" s="144">
        <f>H68/H$69*100</f>
        <v>81</v>
      </c>
    </row>
    <row r="69" spans="2:9" ht="30" customHeight="1">
      <c r="B69" s="14" t="str">
        <f>CódigosFamilias!BD4</f>
        <v>No</v>
      </c>
      <c r="C69" s="56">
        <f>COUNTIF(Ruidosambientales,CódigosFamilias!AZ4)</f>
        <v>84</v>
      </c>
      <c r="D69" s="144">
        <f>C69/C$70*100</f>
        <v>84</v>
      </c>
      <c r="E69" s="10" t="s">
        <v>164</v>
      </c>
      <c r="G69" s="60" t="s">
        <v>50</v>
      </c>
      <c r="H69" s="61">
        <f>SUM(H67:H68)</f>
        <v>100</v>
      </c>
      <c r="I69" s="145">
        <f>SUM(I67:I68)</f>
        <v>100</v>
      </c>
    </row>
    <row r="70" spans="2:9" ht="30" customHeight="1">
      <c r="B70" s="60" t="s">
        <v>50</v>
      </c>
      <c r="C70" s="61">
        <f>SUM(C68:C69)</f>
        <v>100</v>
      </c>
      <c r="D70" s="145">
        <f>SUM(D68:D69)</f>
        <v>100</v>
      </c>
    </row>
    <row r="72" spans="2:9" ht="31.5">
      <c r="G72" s="27" t="s">
        <v>32</v>
      </c>
      <c r="H72" s="28" t="s">
        <v>76</v>
      </c>
      <c r="I72" s="28" t="s">
        <v>47</v>
      </c>
    </row>
    <row r="73" spans="2:9" ht="31.5">
      <c r="B73" s="27" t="s">
        <v>30</v>
      </c>
      <c r="C73" s="28" t="s">
        <v>76</v>
      </c>
      <c r="D73" s="28" t="s">
        <v>47</v>
      </c>
      <c r="G73" s="14" t="str">
        <f>CódigosFamilias!BP3</f>
        <v>Buena</v>
      </c>
      <c r="H73" s="56">
        <f>COUNTIF(Condicvivienda,CódigosFamilias!BO3)</f>
        <v>82</v>
      </c>
      <c r="I73" s="144">
        <f>H73/H$76*100</f>
        <v>82</v>
      </c>
    </row>
    <row r="74" spans="2:9" ht="30" customHeight="1">
      <c r="B74" s="14" t="str">
        <f>CódigosFamilias!BJ3</f>
        <v>Sí</v>
      </c>
      <c r="C74" s="56">
        <f>COUNTIF(Animalesdecorral,CódigosFamilias!BI3)</f>
        <v>7</v>
      </c>
      <c r="D74" s="144">
        <f>C74/C$76*100</f>
        <v>7.0000000000000009</v>
      </c>
      <c r="G74" s="14" t="str">
        <f>CódigosFamilias!BP4</f>
        <v>Regular</v>
      </c>
      <c r="H74" s="56">
        <f>COUNTIF(Condicvivienda,CódigosFamilias!BO4)</f>
        <v>14</v>
      </c>
      <c r="I74" s="144">
        <f>H74/H$76*100</f>
        <v>14.000000000000002</v>
      </c>
    </row>
    <row r="75" spans="2:9" ht="30" customHeight="1">
      <c r="B75" s="14" t="str">
        <f>CódigosFamilias!BJ4</f>
        <v>No</v>
      </c>
      <c r="C75" s="56">
        <f>COUNTIF(Animalesdecorral,CódigosFamilias!BI4)</f>
        <v>93</v>
      </c>
      <c r="D75" s="144">
        <f>C75/C$76*100</f>
        <v>93</v>
      </c>
      <c r="G75" s="14" t="str">
        <f>CódigosFamilias!BP5</f>
        <v>Mala</v>
      </c>
      <c r="H75" s="56">
        <f>COUNTIF(Condicvivienda,CódigosFamilias!BO5)</f>
        <v>4</v>
      </c>
      <c r="I75" s="144">
        <f>H75/H$76*100</f>
        <v>4</v>
      </c>
    </row>
    <row r="76" spans="2:9" ht="30" customHeight="1">
      <c r="B76" s="60" t="s">
        <v>50</v>
      </c>
      <c r="C76" s="61">
        <f>SUM(C74:C75)</f>
        <v>100</v>
      </c>
      <c r="D76" s="145">
        <f>SUM(D74:D75)</f>
        <v>100</v>
      </c>
      <c r="G76" s="125" t="s">
        <v>50</v>
      </c>
      <c r="H76" s="61">
        <f>SUM(H73:H75)</f>
        <v>100</v>
      </c>
      <c r="I76" s="145">
        <f>SUM(I73:I75)</f>
        <v>100</v>
      </c>
    </row>
    <row r="77" spans="2:9" ht="30" customHeight="1"/>
    <row r="78" spans="2:9" ht="27.75" customHeight="1">
      <c r="G78" s="27" t="s">
        <v>33</v>
      </c>
      <c r="H78" s="28" t="s">
        <v>76</v>
      </c>
      <c r="I78" s="28" t="s">
        <v>47</v>
      </c>
    </row>
    <row r="79" spans="2:9" ht="31.5">
      <c r="B79" s="27" t="s">
        <v>31</v>
      </c>
      <c r="C79" s="28" t="s">
        <v>76</v>
      </c>
      <c r="D79" s="28" t="s">
        <v>47</v>
      </c>
      <c r="G79" s="30" t="str">
        <f>CódigosFamilias!BS3</f>
        <v>Funcional</v>
      </c>
      <c r="H79" s="56">
        <f>COUNTIF(Funcionamfamiliar,CódigosFamilias!BR3)</f>
        <v>23</v>
      </c>
      <c r="I79" s="144">
        <f>H79/H$83*100</f>
        <v>60.526315789473685</v>
      </c>
    </row>
    <row r="80" spans="2:9" ht="30" customHeight="1">
      <c r="B80" s="14" t="str">
        <f>CódigosFamilias!BM3</f>
        <v>Electricidad</v>
      </c>
      <c r="C80" s="56">
        <f>COUNTIF(Combustible,CódigosFamilias!BL3)</f>
        <v>87</v>
      </c>
      <c r="D80" s="144">
        <f t="shared" ref="D80:D85" si="2">C80/C$86*100</f>
        <v>87</v>
      </c>
      <c r="G80" s="30" t="str">
        <f>CódigosFamilias!BS4</f>
        <v>Moderadamente funcional</v>
      </c>
      <c r="H80" s="56">
        <f>COUNTIF(Funcionamfamiliar,CódigosFamilias!BR4)</f>
        <v>7</v>
      </c>
      <c r="I80" s="144">
        <f>H80/H$83*100</f>
        <v>18.421052631578945</v>
      </c>
    </row>
    <row r="81" spans="2:13" ht="30" customHeight="1">
      <c r="B81" s="14" t="str">
        <f>CódigosFamilias!BM4</f>
        <v>Gas</v>
      </c>
      <c r="C81" s="56">
        <f>COUNTIF(Combustible,CódigosFamilias!BL4)</f>
        <v>9</v>
      </c>
      <c r="D81" s="144">
        <f t="shared" si="2"/>
        <v>9</v>
      </c>
      <c r="G81" s="30" t="str">
        <f>CódigosFamilias!BS5</f>
        <v>Disfuncional</v>
      </c>
      <c r="H81" s="56">
        <f>COUNTIF(Funcionamfamiliar,CódigosFamilias!BR5)</f>
        <v>7</v>
      </c>
      <c r="I81" s="144">
        <f>H81/H$83*100</f>
        <v>18.421052631578945</v>
      </c>
      <c r="M81" s="126"/>
    </row>
    <row r="82" spans="2:13" ht="30" customHeight="1">
      <c r="B82" s="14" t="str">
        <f>CódigosFamilias!BM5</f>
        <v>Keroseno</v>
      </c>
      <c r="C82" s="56">
        <f>COUNTIF(Combustible,CódigosFamilias!BL5)</f>
        <v>4</v>
      </c>
      <c r="D82" s="144">
        <f t="shared" si="2"/>
        <v>4</v>
      </c>
      <c r="G82" s="30" t="str">
        <f>CódigosFamilias!BS6</f>
        <v>Severamente disfuncional</v>
      </c>
      <c r="H82" s="56">
        <f>COUNTIF(Funcionamfamiliar,CódigosFamilias!BR6)</f>
        <v>1</v>
      </c>
      <c r="I82" s="144">
        <f>H82/H$83*100</f>
        <v>2.6315789473684208</v>
      </c>
    </row>
    <row r="83" spans="2:13" ht="30" customHeight="1">
      <c r="B83" s="14" t="str">
        <f>CódigosFamilias!BM6</f>
        <v>Carbón</v>
      </c>
      <c r="C83" s="56">
        <f>COUNTIF(Combustible,CódigosFamilias!BL6)</f>
        <v>0</v>
      </c>
      <c r="D83" s="144">
        <f t="shared" si="2"/>
        <v>0</v>
      </c>
      <c r="G83" s="127" t="s">
        <v>50</v>
      </c>
      <c r="H83" s="61">
        <f>SUM(H79:H82)</f>
        <v>38</v>
      </c>
      <c r="I83" s="145">
        <f>SUM(I79:I82)</f>
        <v>100</v>
      </c>
    </row>
    <row r="84" spans="2:13" ht="30" customHeight="1">
      <c r="B84" s="14" t="str">
        <f>CódigosFamilias!BM7</f>
        <v>Leña</v>
      </c>
      <c r="C84" s="56">
        <f>COUNTIF(Combustible,CódigosFamilias!BL7)</f>
        <v>0</v>
      </c>
      <c r="D84" s="144">
        <f t="shared" si="2"/>
        <v>0</v>
      </c>
    </row>
    <row r="85" spans="2:13" ht="30" customHeight="1">
      <c r="B85" s="14" t="str">
        <f>CódigosFamilias!BM8</f>
        <v>Biogas</v>
      </c>
      <c r="C85" s="56">
        <f>COUNTIF(Combustible,CódigosFamilias!BL8)</f>
        <v>0</v>
      </c>
      <c r="D85" s="144">
        <f t="shared" si="2"/>
        <v>0</v>
      </c>
    </row>
    <row r="86" spans="2:13" ht="30" customHeight="1">
      <c r="B86" s="60" t="s">
        <v>50</v>
      </c>
      <c r="C86" s="61">
        <f>SUM(C80:C85)</f>
        <v>100</v>
      </c>
      <c r="D86" s="145">
        <f>SUM(D80:D85)</f>
        <v>100</v>
      </c>
    </row>
    <row r="87" spans="2:13" ht="33.75" customHeight="1">
      <c r="G87" s="27" t="s">
        <v>35</v>
      </c>
      <c r="H87" s="28" t="s">
        <v>76</v>
      </c>
      <c r="I87" s="28" t="s">
        <v>47</v>
      </c>
    </row>
    <row r="88" spans="2:13" ht="30.6" customHeight="1">
      <c r="B88" s="27" t="s">
        <v>34</v>
      </c>
      <c r="C88" s="28" t="s">
        <v>76</v>
      </c>
      <c r="D88" s="28" t="s">
        <v>47</v>
      </c>
      <c r="G88" s="14" t="str">
        <f>CódigosFamilias!BY3</f>
        <v>Sí</v>
      </c>
      <c r="H88" s="56">
        <f>COUNTIF(Violenciafamiliar,CódigosFamilias!BX3)</f>
        <v>3</v>
      </c>
      <c r="I88" s="144">
        <f>H88/H$90*100</f>
        <v>3</v>
      </c>
    </row>
    <row r="89" spans="2:13" ht="30" customHeight="1">
      <c r="B89" s="124" t="str">
        <f>CódigosFamilias!BV3</f>
        <v>Sin problemas</v>
      </c>
      <c r="C89" s="56">
        <f>COUNTIF(Familiasproblemas,CódigosFamilias!BU3)</f>
        <v>69</v>
      </c>
      <c r="D89" s="144">
        <f t="shared" ref="D89:D94" si="3">C89/C$95*100</f>
        <v>69</v>
      </c>
      <c r="G89" s="14" t="str">
        <f>CódigosFamilias!BY4</f>
        <v>No</v>
      </c>
      <c r="H89" s="56">
        <f>COUNTIF(Violenciafamiliar,CódigosFamilias!BX4)</f>
        <v>97</v>
      </c>
      <c r="I89" s="144">
        <f>H89/H$90*100</f>
        <v>97</v>
      </c>
    </row>
    <row r="90" spans="2:13" ht="45" customHeight="1">
      <c r="B90" s="124" t="str">
        <f>CódigosFamilias!BV4</f>
        <v>Con problemas por funcionamiento familiar</v>
      </c>
      <c r="C90" s="56">
        <f>COUNTIF(Familiasproblemas,CódigosFamilias!BU4)</f>
        <v>31</v>
      </c>
      <c r="D90" s="144">
        <f t="shared" si="3"/>
        <v>31</v>
      </c>
      <c r="G90" s="60" t="s">
        <v>50</v>
      </c>
      <c r="H90" s="61">
        <f>SUM(H88:H89)</f>
        <v>100</v>
      </c>
      <c r="I90" s="145">
        <f>SUM(I88:I89)</f>
        <v>100</v>
      </c>
    </row>
    <row r="91" spans="2:13" ht="45" customHeight="1">
      <c r="B91" s="124" t="str">
        <f>CódigosFamilias!BV5</f>
        <v>Con problemas por problemas de salud de sus integrantes</v>
      </c>
      <c r="C91" s="56">
        <f>COUNTIF(Familiasproblemas,CódigosFamilias!BU5)</f>
        <v>0</v>
      </c>
      <c r="D91" s="144">
        <f t="shared" si="3"/>
        <v>0</v>
      </c>
    </row>
    <row r="92" spans="2:13" ht="45" customHeight="1">
      <c r="B92" s="124" t="str">
        <f>CódigosFamilias!BV6</f>
        <v>Con problemas por problemas estructurales de la vivienda</v>
      </c>
      <c r="C92" s="56">
        <f>COUNTIF(Familiasproblemas,CódigosFamilias!BU6)</f>
        <v>0</v>
      </c>
      <c r="D92" s="144">
        <f t="shared" si="3"/>
        <v>0</v>
      </c>
      <c r="G92" s="27" t="s">
        <v>242</v>
      </c>
      <c r="H92" s="28" t="s">
        <v>76</v>
      </c>
      <c r="I92" s="28" t="s">
        <v>47</v>
      </c>
    </row>
    <row r="93" spans="2:13" ht="45" customHeight="1">
      <c r="B93" s="124" t="str">
        <f>CódigosFamilias!BV7</f>
        <v>Con problemas por problemas económicos</v>
      </c>
      <c r="C93" s="56">
        <f>COUNTIF(Familiasproblemas,CódigosFamilias!BU7)</f>
        <v>0</v>
      </c>
      <c r="D93" s="144">
        <f t="shared" si="3"/>
        <v>0</v>
      </c>
      <c r="G93" s="14" t="str">
        <f>CódigosFamilias!$CB$3</f>
        <v>Sí</v>
      </c>
      <c r="H93" s="56">
        <f>COUNTIF(Hacinamiento,CódigosFamilias!CA3)</f>
        <v>0</v>
      </c>
      <c r="I93" s="144">
        <f>H93/H$90*100</f>
        <v>0</v>
      </c>
    </row>
    <row r="94" spans="2:13" ht="45" customHeight="1">
      <c r="B94" s="124" t="str">
        <f>CódigosFamilias!BV8</f>
        <v>Combinación de dos o más problemas</v>
      </c>
      <c r="C94" s="56">
        <f>COUNTIF(Familiasproblemas,CódigosFamilias!BU8)</f>
        <v>0</v>
      </c>
      <c r="D94" s="144">
        <f t="shared" si="3"/>
        <v>0</v>
      </c>
      <c r="G94" s="14" t="str">
        <f>CódigosFamilias!$CB$4</f>
        <v>No</v>
      </c>
      <c r="H94" s="56">
        <f>COUNTIF(Hacinamiento,CódigosFamilias!CA4)</f>
        <v>0</v>
      </c>
      <c r="I94" s="144">
        <f>H94/H$90*100</f>
        <v>0</v>
      </c>
    </row>
    <row r="95" spans="2:13" ht="50.1" customHeight="1">
      <c r="B95" s="60" t="s">
        <v>50</v>
      </c>
      <c r="C95" s="61">
        <f>SUM(C89:C94)</f>
        <v>100</v>
      </c>
      <c r="D95" s="145">
        <f>SUM(D89:D94)</f>
        <v>100</v>
      </c>
      <c r="G95" s="60" t="s">
        <v>50</v>
      </c>
      <c r="H95" s="61">
        <f>SUM(H93:H94)</f>
        <v>0</v>
      </c>
      <c r="I95" s="145">
        <f>SUM(I93:I94)</f>
        <v>0</v>
      </c>
    </row>
  </sheetData>
  <sheetProtection selectLockedCells="1" selectUnlockedCells="1"/>
  <mergeCells count="1">
    <mergeCell ref="B2:I2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&amp;C&amp;"Arial,Normal"&amp;10&amp;A</oddHeader>
    <oddFooter>&amp;C&amp;"Arial,Normal"&amp;10Página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indexed="50"/>
  </sheetPr>
  <dimension ref="B1:T47"/>
  <sheetViews>
    <sheetView zoomScale="80" zoomScaleNormal="80" workbookViewId="0">
      <selection activeCell="R32" sqref="R32"/>
    </sheetView>
  </sheetViews>
  <sheetFormatPr baseColWidth="10" defaultColWidth="11.5703125" defaultRowHeight="15"/>
  <cols>
    <col min="1" max="1" width="2.28515625" style="11" customWidth="1"/>
    <col min="2" max="2" width="13" style="11" customWidth="1"/>
    <col min="3" max="5" width="7.7109375" style="11" customWidth="1"/>
    <col min="6" max="6" width="9.5703125" style="11" customWidth="1"/>
    <col min="7" max="8" width="7.7109375" style="11" customWidth="1"/>
    <col min="9" max="9" width="2.28515625" style="11" customWidth="1"/>
    <col min="10" max="10" width="7.140625" style="11" customWidth="1"/>
    <col min="11" max="11" width="2.140625" style="11" customWidth="1"/>
    <col min="12" max="12" width="11.5703125" style="11"/>
    <col min="13" max="13" width="12.5703125" style="11" customWidth="1"/>
    <col min="14" max="14" width="16" style="11" customWidth="1"/>
    <col min="15" max="16384" width="11.5703125" style="11"/>
  </cols>
  <sheetData>
    <row r="1" spans="2:20" ht="18.75" thickBot="1">
      <c r="F1" s="208" t="s">
        <v>202</v>
      </c>
      <c r="G1" s="209"/>
      <c r="H1" s="209"/>
      <c r="I1" s="209"/>
      <c r="J1" s="209"/>
      <c r="K1" s="209"/>
      <c r="L1" s="210"/>
    </row>
    <row r="2" spans="2:20">
      <c r="T2" s="39"/>
    </row>
    <row r="5" spans="2:20" ht="12.75" customHeight="1">
      <c r="B5" s="191" t="s">
        <v>183</v>
      </c>
      <c r="C5" s="193" t="s">
        <v>1</v>
      </c>
      <c r="D5" s="193"/>
      <c r="E5" s="193"/>
      <c r="F5" s="193"/>
      <c r="G5" s="193" t="s">
        <v>50</v>
      </c>
      <c r="H5" s="193"/>
      <c r="L5" s="207" t="s">
        <v>183</v>
      </c>
      <c r="M5" s="206" t="s">
        <v>49</v>
      </c>
      <c r="N5" s="206" t="s">
        <v>48</v>
      </c>
    </row>
    <row r="6" spans="2:20" ht="15.75">
      <c r="B6" s="191"/>
      <c r="C6" s="193" t="s">
        <v>49</v>
      </c>
      <c r="D6" s="193"/>
      <c r="E6" s="193" t="s">
        <v>48</v>
      </c>
      <c r="F6" s="193"/>
      <c r="G6" s="193"/>
      <c r="H6" s="193"/>
      <c r="L6" s="207"/>
      <c r="M6" s="207"/>
      <c r="N6" s="207"/>
    </row>
    <row r="7" spans="2:20" ht="18.75">
      <c r="B7" s="191"/>
      <c r="C7" s="33" t="s">
        <v>56</v>
      </c>
      <c r="D7" s="33" t="s">
        <v>47</v>
      </c>
      <c r="E7" s="33" t="s">
        <v>56</v>
      </c>
      <c r="F7" s="33" t="s">
        <v>47</v>
      </c>
      <c r="G7" s="33" t="s">
        <v>56</v>
      </c>
      <c r="H7" s="33" t="s">
        <v>47</v>
      </c>
      <c r="L7" s="207"/>
      <c r="M7" s="31" t="s">
        <v>47</v>
      </c>
      <c r="N7" s="31" t="s">
        <v>47</v>
      </c>
    </row>
    <row r="8" spans="2:20">
      <c r="B8" s="34" t="s">
        <v>184</v>
      </c>
      <c r="C8" s="14">
        <f t="array" ref="C8">SUM((Sexo=2)*(Edad&lt;=4))</f>
        <v>3</v>
      </c>
      <c r="D8" s="14">
        <f t="shared" ref="D8:D23" si="0">C8/$G$24*100</f>
        <v>1.171875</v>
      </c>
      <c r="E8" s="14">
        <f t="shared" ref="E8:E23" si="1">G8-C8</f>
        <v>3</v>
      </c>
      <c r="F8" s="14">
        <f t="shared" ref="F8:F23" si="2">E8/$G$24*100</f>
        <v>1.171875</v>
      </c>
      <c r="G8" s="14">
        <f t="array" ref="G8:G23">FREQUENCY(Edad,J8:J22)</f>
        <v>6</v>
      </c>
      <c r="H8" s="14">
        <f t="shared" ref="H8:H23" si="3">G8/$G$24*100</f>
        <v>2.34375</v>
      </c>
      <c r="J8" s="12">
        <v>4</v>
      </c>
      <c r="L8" s="34" t="s">
        <v>184</v>
      </c>
      <c r="M8" s="35">
        <f t="shared" ref="M8:M23" si="4">0-D8</f>
        <v>-1.171875</v>
      </c>
      <c r="N8" s="36">
        <f t="shared" ref="N8:N23" si="5">F8</f>
        <v>1.171875</v>
      </c>
    </row>
    <row r="9" spans="2:20">
      <c r="B9" s="34" t="s">
        <v>185</v>
      </c>
      <c r="C9" s="14">
        <f t="array" ref="C9">SUM((Sexo=2)*(Edad&gt;=5)*(Edad&lt;=9))</f>
        <v>2</v>
      </c>
      <c r="D9" s="14">
        <f t="shared" si="0"/>
        <v>0.78125</v>
      </c>
      <c r="E9" s="14">
        <f t="shared" si="1"/>
        <v>5</v>
      </c>
      <c r="F9" s="14">
        <f t="shared" si="2"/>
        <v>1.953125</v>
      </c>
      <c r="G9" s="14">
        <v>7</v>
      </c>
      <c r="H9" s="14">
        <f t="shared" si="3"/>
        <v>2.734375</v>
      </c>
      <c r="J9" s="12">
        <f t="shared" ref="J9:J22" si="6">J8+5</f>
        <v>9</v>
      </c>
      <c r="L9" s="34" t="s">
        <v>185</v>
      </c>
      <c r="M9" s="35">
        <f t="shared" si="4"/>
        <v>-0.78125</v>
      </c>
      <c r="N9" s="36">
        <f t="shared" si="5"/>
        <v>1.953125</v>
      </c>
    </row>
    <row r="10" spans="2:20">
      <c r="B10" s="34" t="s">
        <v>186</v>
      </c>
      <c r="C10" s="14">
        <f t="array" ref="C10">SUM((Sexo=2)*(Edad&gt;=10)*(Edad&lt;=14))</f>
        <v>6</v>
      </c>
      <c r="D10" s="14">
        <f t="shared" si="0"/>
        <v>2.34375</v>
      </c>
      <c r="E10" s="14">
        <f t="shared" si="1"/>
        <v>4</v>
      </c>
      <c r="F10" s="14">
        <f t="shared" si="2"/>
        <v>1.5625</v>
      </c>
      <c r="G10" s="14">
        <v>10</v>
      </c>
      <c r="H10" s="14">
        <f t="shared" si="3"/>
        <v>3.90625</v>
      </c>
      <c r="J10" s="12">
        <f t="shared" si="6"/>
        <v>14</v>
      </c>
      <c r="L10" s="34" t="s">
        <v>186</v>
      </c>
      <c r="M10" s="35">
        <f t="shared" si="4"/>
        <v>-2.34375</v>
      </c>
      <c r="N10" s="36">
        <f t="shared" si="5"/>
        <v>1.5625</v>
      </c>
    </row>
    <row r="11" spans="2:20">
      <c r="B11" s="34" t="s">
        <v>187</v>
      </c>
      <c r="C11" s="14">
        <f t="array" ref="C11">SUM((Sexo=2)*(Edad&gt;=15)*(Edad&lt;=19))</f>
        <v>10</v>
      </c>
      <c r="D11" s="14">
        <f t="shared" si="0"/>
        <v>3.90625</v>
      </c>
      <c r="E11" s="14">
        <f t="shared" si="1"/>
        <v>9</v>
      </c>
      <c r="F11" s="14">
        <f t="shared" si="2"/>
        <v>3.515625</v>
      </c>
      <c r="G11" s="14">
        <v>19</v>
      </c>
      <c r="H11" s="14">
        <f t="shared" si="3"/>
        <v>7.421875</v>
      </c>
      <c r="J11" s="12">
        <f t="shared" si="6"/>
        <v>19</v>
      </c>
      <c r="L11" s="34" t="s">
        <v>187</v>
      </c>
      <c r="M11" s="35">
        <f t="shared" si="4"/>
        <v>-3.90625</v>
      </c>
      <c r="N11" s="36">
        <f t="shared" si="5"/>
        <v>3.515625</v>
      </c>
    </row>
    <row r="12" spans="2:20">
      <c r="B12" s="34" t="s">
        <v>188</v>
      </c>
      <c r="C12" s="14">
        <f t="array" ref="C12">SUM((Sexo=2)*(Edad&gt;=20)*(Edad&lt;=24))</f>
        <v>4</v>
      </c>
      <c r="D12" s="14">
        <f t="shared" si="0"/>
        <v>1.5625</v>
      </c>
      <c r="E12" s="14">
        <f t="shared" si="1"/>
        <v>7</v>
      </c>
      <c r="F12" s="14">
        <f t="shared" si="2"/>
        <v>2.734375</v>
      </c>
      <c r="G12" s="14">
        <v>11</v>
      </c>
      <c r="H12" s="14">
        <f t="shared" si="3"/>
        <v>4.296875</v>
      </c>
      <c r="J12" s="12">
        <f t="shared" si="6"/>
        <v>24</v>
      </c>
      <c r="L12" s="34" t="s">
        <v>188</v>
      </c>
      <c r="M12" s="35">
        <f t="shared" si="4"/>
        <v>-1.5625</v>
      </c>
      <c r="N12" s="36">
        <f t="shared" si="5"/>
        <v>2.734375</v>
      </c>
    </row>
    <row r="13" spans="2:20">
      <c r="B13" s="34" t="s">
        <v>189</v>
      </c>
      <c r="C13" s="14">
        <f t="array" ref="C13">SUM((Sexo=2)*(Edad&gt;=25)*(Edad&lt;=29))</f>
        <v>7</v>
      </c>
      <c r="D13" s="14">
        <f t="shared" si="0"/>
        <v>2.734375</v>
      </c>
      <c r="E13" s="14">
        <f t="shared" si="1"/>
        <v>13</v>
      </c>
      <c r="F13" s="14">
        <f t="shared" si="2"/>
        <v>5.078125</v>
      </c>
      <c r="G13" s="14">
        <v>20</v>
      </c>
      <c r="H13" s="14">
        <f t="shared" si="3"/>
        <v>7.8125</v>
      </c>
      <c r="J13" s="12">
        <f t="shared" si="6"/>
        <v>29</v>
      </c>
      <c r="L13" s="34" t="s">
        <v>189</v>
      </c>
      <c r="M13" s="35">
        <f t="shared" si="4"/>
        <v>-2.734375</v>
      </c>
      <c r="N13" s="36">
        <f t="shared" si="5"/>
        <v>5.078125</v>
      </c>
    </row>
    <row r="14" spans="2:20">
      <c r="B14" s="34" t="s">
        <v>190</v>
      </c>
      <c r="C14" s="14">
        <f t="array" ref="C14">SUM((Sexo=2)*(Edad&gt;=30)*(Edad&lt;=34))</f>
        <v>1</v>
      </c>
      <c r="D14" s="14">
        <f t="shared" si="0"/>
        <v>0.390625</v>
      </c>
      <c r="E14" s="14">
        <f t="shared" si="1"/>
        <v>5</v>
      </c>
      <c r="F14" s="14">
        <f t="shared" si="2"/>
        <v>1.953125</v>
      </c>
      <c r="G14" s="14">
        <v>6</v>
      </c>
      <c r="H14" s="14">
        <f t="shared" si="3"/>
        <v>2.34375</v>
      </c>
      <c r="J14" s="12">
        <f t="shared" si="6"/>
        <v>34</v>
      </c>
      <c r="L14" s="34" t="s">
        <v>190</v>
      </c>
      <c r="M14" s="35">
        <f t="shared" si="4"/>
        <v>-0.390625</v>
      </c>
      <c r="N14" s="36">
        <f t="shared" si="5"/>
        <v>1.953125</v>
      </c>
    </row>
    <row r="15" spans="2:20">
      <c r="B15" s="34" t="s">
        <v>191</v>
      </c>
      <c r="C15" s="14">
        <f t="array" ref="C15">SUM((Sexo=2)*(Edad&gt;=35)*(Edad&lt;=39))</f>
        <v>7</v>
      </c>
      <c r="D15" s="14">
        <f t="shared" si="0"/>
        <v>2.734375</v>
      </c>
      <c r="E15" s="14">
        <f t="shared" si="1"/>
        <v>4</v>
      </c>
      <c r="F15" s="14">
        <f t="shared" si="2"/>
        <v>1.5625</v>
      </c>
      <c r="G15" s="14">
        <v>11</v>
      </c>
      <c r="H15" s="14">
        <f t="shared" si="3"/>
        <v>4.296875</v>
      </c>
      <c r="J15" s="12">
        <f t="shared" si="6"/>
        <v>39</v>
      </c>
      <c r="L15" s="34" t="s">
        <v>191</v>
      </c>
      <c r="M15" s="35">
        <f t="shared" si="4"/>
        <v>-2.734375</v>
      </c>
      <c r="N15" s="36">
        <f t="shared" si="5"/>
        <v>1.5625</v>
      </c>
    </row>
    <row r="16" spans="2:20">
      <c r="B16" s="34" t="s">
        <v>192</v>
      </c>
      <c r="C16" s="14">
        <f t="array" ref="C16">SUM((Sexo=2)*(Edad&gt;=40)*(Edad&lt;=44))</f>
        <v>9</v>
      </c>
      <c r="D16" s="14">
        <f t="shared" si="0"/>
        <v>3.515625</v>
      </c>
      <c r="E16" s="14">
        <f t="shared" si="1"/>
        <v>9</v>
      </c>
      <c r="F16" s="14">
        <f t="shared" si="2"/>
        <v>3.515625</v>
      </c>
      <c r="G16" s="14">
        <v>18</v>
      </c>
      <c r="H16" s="14">
        <f t="shared" si="3"/>
        <v>7.03125</v>
      </c>
      <c r="J16" s="12">
        <f t="shared" si="6"/>
        <v>44</v>
      </c>
      <c r="L16" s="34" t="s">
        <v>192</v>
      </c>
      <c r="M16" s="35">
        <f t="shared" si="4"/>
        <v>-3.515625</v>
      </c>
      <c r="N16" s="36">
        <f t="shared" si="5"/>
        <v>3.515625</v>
      </c>
    </row>
    <row r="17" spans="2:14">
      <c r="B17" s="34" t="s">
        <v>193</v>
      </c>
      <c r="C17" s="14">
        <f t="array" ref="C17">SUM((Sexo=2)*(Edad&gt;=45)*(Edad&lt;=49))</f>
        <v>13</v>
      </c>
      <c r="D17" s="14">
        <f t="shared" si="0"/>
        <v>5.078125</v>
      </c>
      <c r="E17" s="14">
        <f t="shared" si="1"/>
        <v>17</v>
      </c>
      <c r="F17" s="14">
        <f t="shared" si="2"/>
        <v>6.640625</v>
      </c>
      <c r="G17" s="14">
        <v>30</v>
      </c>
      <c r="H17" s="14">
        <f t="shared" si="3"/>
        <v>11.71875</v>
      </c>
      <c r="J17" s="12">
        <f t="shared" si="6"/>
        <v>49</v>
      </c>
      <c r="L17" s="34" t="s">
        <v>193</v>
      </c>
      <c r="M17" s="35">
        <f t="shared" si="4"/>
        <v>-5.078125</v>
      </c>
      <c r="N17" s="36">
        <f t="shared" si="5"/>
        <v>6.640625</v>
      </c>
    </row>
    <row r="18" spans="2:14">
      <c r="B18" s="34" t="s">
        <v>194</v>
      </c>
      <c r="C18" s="14">
        <f t="array" ref="C18">SUM((Sexo=2)*(Edad&gt;=50)*(Edad&lt;=54))</f>
        <v>9</v>
      </c>
      <c r="D18" s="14">
        <f t="shared" si="0"/>
        <v>3.515625</v>
      </c>
      <c r="E18" s="14">
        <f t="shared" si="1"/>
        <v>14</v>
      </c>
      <c r="F18" s="14">
        <f t="shared" si="2"/>
        <v>5.46875</v>
      </c>
      <c r="G18" s="14">
        <v>23</v>
      </c>
      <c r="H18" s="14">
        <f t="shared" si="3"/>
        <v>8.984375</v>
      </c>
      <c r="J18" s="12">
        <f t="shared" si="6"/>
        <v>54</v>
      </c>
      <c r="L18" s="34" t="s">
        <v>194</v>
      </c>
      <c r="M18" s="35">
        <f t="shared" si="4"/>
        <v>-3.515625</v>
      </c>
      <c r="N18" s="36">
        <f t="shared" si="5"/>
        <v>5.46875</v>
      </c>
    </row>
    <row r="19" spans="2:14">
      <c r="B19" s="34" t="s">
        <v>195</v>
      </c>
      <c r="C19" s="14">
        <f t="array" ref="C19">SUM((Sexo=2)*(Edad&gt;=55)*(Edad&lt;=59))</f>
        <v>13</v>
      </c>
      <c r="D19" s="14">
        <f t="shared" si="0"/>
        <v>5.078125</v>
      </c>
      <c r="E19" s="14">
        <f t="shared" si="1"/>
        <v>15</v>
      </c>
      <c r="F19" s="14">
        <f t="shared" si="2"/>
        <v>5.859375</v>
      </c>
      <c r="G19" s="14">
        <v>28</v>
      </c>
      <c r="H19" s="14">
        <f t="shared" si="3"/>
        <v>10.9375</v>
      </c>
      <c r="J19" s="12">
        <f t="shared" si="6"/>
        <v>59</v>
      </c>
      <c r="L19" s="34" t="s">
        <v>195</v>
      </c>
      <c r="M19" s="35">
        <f t="shared" si="4"/>
        <v>-5.078125</v>
      </c>
      <c r="N19" s="36">
        <f t="shared" si="5"/>
        <v>5.859375</v>
      </c>
    </row>
    <row r="20" spans="2:14">
      <c r="B20" s="34" t="s">
        <v>196</v>
      </c>
      <c r="C20" s="14">
        <f t="array" ref="C20">SUM((Sexo=2)*(Edad&gt;=60)*(Edad&lt;=64))</f>
        <v>8</v>
      </c>
      <c r="D20" s="14">
        <f t="shared" si="0"/>
        <v>3.125</v>
      </c>
      <c r="E20" s="14">
        <f t="shared" si="1"/>
        <v>6</v>
      </c>
      <c r="F20" s="14">
        <f t="shared" si="2"/>
        <v>2.34375</v>
      </c>
      <c r="G20" s="14">
        <v>14</v>
      </c>
      <c r="H20" s="14">
        <f t="shared" si="3"/>
        <v>5.46875</v>
      </c>
      <c r="J20" s="12">
        <f t="shared" si="6"/>
        <v>64</v>
      </c>
      <c r="L20" s="34" t="s">
        <v>196</v>
      </c>
      <c r="M20" s="35">
        <f t="shared" si="4"/>
        <v>-3.125</v>
      </c>
      <c r="N20" s="36">
        <f t="shared" si="5"/>
        <v>2.34375</v>
      </c>
    </row>
    <row r="21" spans="2:14">
      <c r="B21" s="34" t="s">
        <v>197</v>
      </c>
      <c r="C21" s="14">
        <f t="array" ref="C21">SUM((Sexo=2)*(Edad&gt;=65)*(Edad&lt;=69))</f>
        <v>8</v>
      </c>
      <c r="D21" s="14">
        <f t="shared" si="0"/>
        <v>3.125</v>
      </c>
      <c r="E21" s="14">
        <f t="shared" si="1"/>
        <v>10</v>
      </c>
      <c r="F21" s="14">
        <f t="shared" si="2"/>
        <v>3.90625</v>
      </c>
      <c r="G21" s="14">
        <v>18</v>
      </c>
      <c r="H21" s="14">
        <f t="shared" si="3"/>
        <v>7.03125</v>
      </c>
      <c r="J21" s="12">
        <f t="shared" si="6"/>
        <v>69</v>
      </c>
      <c r="L21" s="34" t="s">
        <v>197</v>
      </c>
      <c r="M21" s="35">
        <f t="shared" si="4"/>
        <v>-3.125</v>
      </c>
      <c r="N21" s="36">
        <f t="shared" si="5"/>
        <v>3.90625</v>
      </c>
    </row>
    <row r="22" spans="2:14">
      <c r="B22" s="34" t="s">
        <v>198</v>
      </c>
      <c r="C22" s="14">
        <f t="array" ref="C22">SUM((Sexo=2)*(Edad&gt;=70)*(Edad&lt;=74))</f>
        <v>2</v>
      </c>
      <c r="D22" s="14">
        <f t="shared" si="0"/>
        <v>0.78125</v>
      </c>
      <c r="E22" s="14">
        <f t="shared" si="1"/>
        <v>4</v>
      </c>
      <c r="F22" s="14">
        <f t="shared" si="2"/>
        <v>1.5625</v>
      </c>
      <c r="G22" s="14">
        <v>6</v>
      </c>
      <c r="H22" s="14">
        <f t="shared" si="3"/>
        <v>2.34375</v>
      </c>
      <c r="J22" s="12">
        <f t="shared" si="6"/>
        <v>74</v>
      </c>
      <c r="L22" s="34" t="s">
        <v>198</v>
      </c>
      <c r="M22" s="35">
        <f t="shared" si="4"/>
        <v>-0.78125</v>
      </c>
      <c r="N22" s="36">
        <f t="shared" si="5"/>
        <v>1.5625</v>
      </c>
    </row>
    <row r="23" spans="2:14">
      <c r="B23" s="34" t="s">
        <v>199</v>
      </c>
      <c r="C23" s="14">
        <f t="array" ref="C23">SUM((Sexo=2)*(Edad&gt;=75))</f>
        <v>8</v>
      </c>
      <c r="D23" s="14">
        <f t="shared" si="0"/>
        <v>3.125</v>
      </c>
      <c r="E23" s="14">
        <f t="shared" si="1"/>
        <v>21</v>
      </c>
      <c r="F23" s="14">
        <f t="shared" si="2"/>
        <v>8.203125</v>
      </c>
      <c r="G23" s="14">
        <v>29</v>
      </c>
      <c r="H23" s="14">
        <f t="shared" si="3"/>
        <v>11.328125</v>
      </c>
      <c r="L23" s="34" t="s">
        <v>199</v>
      </c>
      <c r="M23" s="35">
        <f t="shared" si="4"/>
        <v>-3.125</v>
      </c>
      <c r="N23" s="36">
        <f t="shared" si="5"/>
        <v>8.203125</v>
      </c>
    </row>
    <row r="24" spans="2:14">
      <c r="B24" s="14" t="s">
        <v>50</v>
      </c>
      <c r="C24" s="14">
        <f t="shared" ref="C24:H24" si="7">SUM(C8:C23)</f>
        <v>110</v>
      </c>
      <c r="D24" s="14">
        <f t="shared" si="7"/>
        <v>42.96875</v>
      </c>
      <c r="E24" s="14">
        <f t="shared" si="7"/>
        <v>146</v>
      </c>
      <c r="F24" s="14">
        <f t="shared" si="7"/>
        <v>57.03125</v>
      </c>
      <c r="G24" s="14">
        <f t="shared" si="7"/>
        <v>256</v>
      </c>
      <c r="H24" s="14">
        <f t="shared" si="7"/>
        <v>100</v>
      </c>
    </row>
    <row r="25" spans="2:14">
      <c r="J25" s="11">
        <f>SUM(G21:G23)/G24*100</f>
        <v>20.703125</v>
      </c>
      <c r="K25"/>
    </row>
    <row r="26" spans="2:14">
      <c r="J26" s="11" t="s">
        <v>247</v>
      </c>
    </row>
    <row r="28" spans="2:14">
      <c r="G28" s="11">
        <f>SUM(H21:H23)</f>
        <v>20.703125</v>
      </c>
    </row>
    <row r="29" spans="2:14">
      <c r="B29" s="191" t="s">
        <v>183</v>
      </c>
    </row>
    <row r="30" spans="2:14">
      <c r="B30" s="191"/>
    </row>
    <row r="31" spans="2:14">
      <c r="B31" s="191"/>
    </row>
    <row r="32" spans="2:14">
      <c r="B32" s="34" t="s">
        <v>184</v>
      </c>
      <c r="C32" s="11">
        <f>C8/E8</f>
        <v>1</v>
      </c>
    </row>
    <row r="33" spans="2:3">
      <c r="B33" s="34" t="s">
        <v>185</v>
      </c>
      <c r="C33" s="11">
        <f t="shared" ref="C33:C47" si="8">C9/E9</f>
        <v>0.4</v>
      </c>
    </row>
    <row r="34" spans="2:3">
      <c r="B34" s="34" t="s">
        <v>186</v>
      </c>
      <c r="C34" s="11">
        <f t="shared" si="8"/>
        <v>1.5</v>
      </c>
    </row>
    <row r="35" spans="2:3">
      <c r="B35" s="34" t="s">
        <v>187</v>
      </c>
      <c r="C35" s="11">
        <f t="shared" si="8"/>
        <v>1.1111111111111112</v>
      </c>
    </row>
    <row r="36" spans="2:3">
      <c r="B36" s="34" t="s">
        <v>188</v>
      </c>
      <c r="C36" s="11">
        <f t="shared" si="8"/>
        <v>0.5714285714285714</v>
      </c>
    </row>
    <row r="37" spans="2:3">
      <c r="B37" s="34" t="s">
        <v>189</v>
      </c>
      <c r="C37" s="11">
        <f t="shared" si="8"/>
        <v>0.53846153846153844</v>
      </c>
    </row>
    <row r="38" spans="2:3">
      <c r="B38" s="34" t="s">
        <v>190</v>
      </c>
      <c r="C38" s="11">
        <f t="shared" si="8"/>
        <v>0.2</v>
      </c>
    </row>
    <row r="39" spans="2:3">
      <c r="B39" s="34" t="s">
        <v>191</v>
      </c>
      <c r="C39" s="11">
        <f t="shared" si="8"/>
        <v>1.75</v>
      </c>
    </row>
    <row r="40" spans="2:3">
      <c r="B40" s="34" t="s">
        <v>192</v>
      </c>
      <c r="C40" s="11">
        <f t="shared" si="8"/>
        <v>1</v>
      </c>
    </row>
    <row r="41" spans="2:3">
      <c r="B41" s="34" t="s">
        <v>193</v>
      </c>
      <c r="C41" s="11">
        <f t="shared" si="8"/>
        <v>0.76470588235294112</v>
      </c>
    </row>
    <row r="42" spans="2:3">
      <c r="B42" s="34" t="s">
        <v>194</v>
      </c>
      <c r="C42" s="11">
        <f t="shared" si="8"/>
        <v>0.6428571428571429</v>
      </c>
    </row>
    <row r="43" spans="2:3">
      <c r="B43" s="34" t="s">
        <v>195</v>
      </c>
      <c r="C43" s="11">
        <f t="shared" si="8"/>
        <v>0.8666666666666667</v>
      </c>
    </row>
    <row r="44" spans="2:3">
      <c r="B44" s="34" t="s">
        <v>196</v>
      </c>
      <c r="C44" s="11">
        <f t="shared" si="8"/>
        <v>1.3333333333333333</v>
      </c>
    </row>
    <row r="45" spans="2:3">
      <c r="B45" s="34" t="s">
        <v>197</v>
      </c>
      <c r="C45" s="11">
        <f t="shared" si="8"/>
        <v>0.8</v>
      </c>
    </row>
    <row r="46" spans="2:3">
      <c r="B46" s="34" t="s">
        <v>198</v>
      </c>
      <c r="C46" s="11">
        <f t="shared" si="8"/>
        <v>0.5</v>
      </c>
    </row>
    <row r="47" spans="2:3">
      <c r="B47" s="34" t="s">
        <v>199</v>
      </c>
      <c r="C47" s="11">
        <f t="shared" si="8"/>
        <v>0.38095238095238093</v>
      </c>
    </row>
  </sheetData>
  <sheetProtection selectLockedCells="1" selectUnlockedCells="1"/>
  <mergeCells count="10">
    <mergeCell ref="B29:B31"/>
    <mergeCell ref="N5:N6"/>
    <mergeCell ref="C6:D6"/>
    <mergeCell ref="E6:F6"/>
    <mergeCell ref="F1:L1"/>
    <mergeCell ref="B5:B7"/>
    <mergeCell ref="C5:F5"/>
    <mergeCell ref="G5:H6"/>
    <mergeCell ref="L5:L7"/>
    <mergeCell ref="M5:M6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&amp;C&amp;"Arial,Normal"&amp;10&amp;A</oddHeader>
    <oddFooter>&amp;C&amp;"Arial,Normal"&amp;10Página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tabColor rgb="FFFFFF00"/>
  </sheetPr>
  <dimension ref="B2:J24"/>
  <sheetViews>
    <sheetView tabSelected="1" workbookViewId="0">
      <selection activeCell="B24" sqref="B24"/>
    </sheetView>
  </sheetViews>
  <sheetFormatPr baseColWidth="10" defaultColWidth="11.5703125" defaultRowHeight="15"/>
  <cols>
    <col min="1" max="1" width="7" customWidth="1"/>
  </cols>
  <sheetData>
    <row r="2" spans="2:10" ht="7.5" customHeight="1" thickBot="1"/>
    <row r="3" spans="2:10" ht="36.6" customHeight="1" thickBot="1">
      <c r="B3" s="211" t="s">
        <v>200</v>
      </c>
      <c r="C3" s="212"/>
      <c r="D3" s="212"/>
      <c r="E3" s="212"/>
      <c r="F3" s="212"/>
      <c r="G3" s="212"/>
      <c r="H3" s="212"/>
      <c r="I3" s="212"/>
      <c r="J3" s="213"/>
    </row>
    <row r="5" spans="2:10">
      <c r="H5" s="39"/>
    </row>
    <row r="23" spans="2:10">
      <c r="J23" s="15"/>
    </row>
    <row r="24" spans="2:10">
      <c r="B24" t="s">
        <v>246</v>
      </c>
    </row>
  </sheetData>
  <sheetProtection selectLockedCells="1" selectUnlockedCells="1"/>
  <mergeCells count="1">
    <mergeCell ref="B3:J3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&amp;C&amp;"Arial,Normal"&amp;10&amp;A</oddHeader>
    <oddFooter>&amp;C&amp;"Arial,Normal"&amp;10Página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55</vt:i4>
      </vt:variant>
    </vt:vector>
  </HeadingPairs>
  <TitlesOfParts>
    <vt:vector size="64" baseType="lpstr">
      <vt:lpstr>Portada</vt:lpstr>
      <vt:lpstr>CódigosPacientes</vt:lpstr>
      <vt:lpstr>Pacientes</vt:lpstr>
      <vt:lpstr>Tablas pacientes</vt:lpstr>
      <vt:lpstr>CódigosFamilias</vt:lpstr>
      <vt:lpstr>Familias</vt:lpstr>
      <vt:lpstr>Tablas familias</vt:lpstr>
      <vt:lpstr>Pirámide</vt:lpstr>
      <vt:lpstr>Gráficos</vt:lpstr>
      <vt:lpstr>Abastodeagua</vt:lpstr>
      <vt:lpstr>Animalesdecorral</vt:lpstr>
      <vt:lpstr>Animalesdoméstios</vt:lpstr>
      <vt:lpstr>Calidadaguadebeber</vt:lpstr>
      <vt:lpstr>Combustible</vt:lpstr>
      <vt:lpstr>ComportaRiesgo</vt:lpstr>
      <vt:lpstr>ComportaRiesgo1</vt:lpstr>
      <vt:lpstr>ComportaRiesgo2</vt:lpstr>
      <vt:lpstr>ComportaRiesgo3</vt:lpstr>
      <vt:lpstr>ComportaRiesgo4</vt:lpstr>
      <vt:lpstr>ComportaRiesgo5</vt:lpstr>
      <vt:lpstr>Condicvivienda</vt:lpstr>
      <vt:lpstr>Contaminaire</vt:lpstr>
      <vt:lpstr>Crisisparanormativas</vt:lpstr>
      <vt:lpstr>Crisisparanormativas1</vt:lpstr>
      <vt:lpstr>Crisisparanormativas2</vt:lpstr>
      <vt:lpstr>Destinofinalresidsólidos</vt:lpstr>
      <vt:lpstr>Discapacidad</vt:lpstr>
      <vt:lpstr>Disposresiduliquidos</vt:lpstr>
      <vt:lpstr>Disposresidusolidos</vt:lpstr>
      <vt:lpstr>Dormitorios</vt:lpstr>
      <vt:lpstr>Edad</vt:lpstr>
      <vt:lpstr>Enf</vt:lpstr>
      <vt:lpstr>EnfermCNT</vt:lpstr>
      <vt:lpstr>EnfermTras</vt:lpstr>
      <vt:lpstr>Etapasciclovital</vt:lpstr>
      <vt:lpstr>Familiasproblemas</vt:lpstr>
      <vt:lpstr>Focosmosquitos</vt:lpstr>
      <vt:lpstr>Frecogdesesólidos</vt:lpstr>
      <vt:lpstr>Funcionamfamiliar</vt:lpstr>
      <vt:lpstr>Gdispen</vt:lpstr>
      <vt:lpstr>Generaciones</vt:lpstr>
      <vt:lpstr>Hacinamiento</vt:lpstr>
      <vt:lpstr>IndiceHacinamiento</vt:lpstr>
      <vt:lpstr>Intervencfamiliares</vt:lpstr>
      <vt:lpstr>labor</vt:lpstr>
      <vt:lpstr>NivelEduc</vt:lpstr>
      <vt:lpstr>NoFam</vt:lpstr>
      <vt:lpstr>Pacientes!NoPac</vt:lpstr>
      <vt:lpstr>Ontogénesis</vt:lpstr>
      <vt:lpstr>Periodabastoagua</vt:lpstr>
      <vt:lpstr>Presenmicrovertederos</vt:lpstr>
      <vt:lpstr>Riesgolab1</vt:lpstr>
      <vt:lpstr>Riesgolab2</vt:lpstr>
      <vt:lpstr>Riesgolaboral</vt:lpstr>
      <vt:lpstr>RiesgosGenetico</vt:lpstr>
      <vt:lpstr>RiesgosGenetico1</vt:lpstr>
      <vt:lpstr>RiesgosGenetico2</vt:lpstr>
      <vt:lpstr>RiesgoSoc</vt:lpstr>
      <vt:lpstr>RiesgoSoc1</vt:lpstr>
      <vt:lpstr>RiesgoSoc2</vt:lpstr>
      <vt:lpstr>Ruidosambientales</vt:lpstr>
      <vt:lpstr>Sexo</vt:lpstr>
      <vt:lpstr>Tamañofamilia</vt:lpstr>
      <vt:lpstr>Violenciafamiliar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Microsoft</cp:lastModifiedBy>
  <dcterms:created xsi:type="dcterms:W3CDTF">2015-06-08T13:38:46Z</dcterms:created>
  <dcterms:modified xsi:type="dcterms:W3CDTF">2023-05-12T22:34:15Z</dcterms:modified>
</cp:coreProperties>
</file>